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89" activeTab="0"/>
  </bookViews>
  <sheets>
    <sheet name="Introduction" sheetId="1" r:id="rId1"/>
    <sheet name="assumptions" sheetId="2" r:id="rId2"/>
    <sheet name="simplified budget planner" sheetId="3" r:id="rId3"/>
    <sheet name="comprehensive budget planner" sheetId="4" r:id="rId4"/>
    <sheet name="summary of results" sheetId="5" r:id="rId5"/>
    <sheet name="PAYG tax calculation" sheetId="6" state="hidden" r:id="rId6"/>
  </sheets>
  <definedNames>
    <definedName name="_Toc83197753" localSheetId="0">'Introduction'!$B$16</definedName>
    <definedName name="_Toc83197754" localSheetId="0">'Introduction'!$B$23</definedName>
    <definedName name="_Toc86724748" localSheetId="0">'Introduction'!$B$27</definedName>
    <definedName name="_Toc86724749" localSheetId="0">'Introduction'!$B$33</definedName>
    <definedName name="_xlnm.Print_Area" localSheetId="3">'comprehensive budget planner'!$B$2:$T$119</definedName>
    <definedName name="_xlnm.Print_Area" localSheetId="4">'summary of results'!$B$1:$O$41</definedName>
  </definedNames>
  <calcPr fullCalcOnLoad="1"/>
</workbook>
</file>

<file path=xl/comments3.xml><?xml version="1.0" encoding="utf-8"?>
<comments xmlns="http://schemas.openxmlformats.org/spreadsheetml/2006/main">
  <authors>
    <author>Nina Beerling</author>
  </authors>
  <commentList>
    <comment ref="E6" authorId="0">
      <text>
        <r>
          <rPr>
            <sz val="10"/>
            <rFont val="Tahoma"/>
            <family val="2"/>
          </rPr>
          <t>Enter salary after employer super and salary sacrifice contributions have been deducted.</t>
        </r>
        <r>
          <rPr>
            <sz val="10"/>
            <rFont val="Tahoma"/>
            <family val="0"/>
          </rPr>
          <t xml:space="preserve">
</t>
        </r>
      </text>
    </comment>
    <comment ref="E7" authorId="0">
      <text>
        <r>
          <rPr>
            <sz val="10"/>
            <rFont val="Tahoma"/>
            <family val="2"/>
          </rPr>
          <t>Enter salary after employer super and salary sacrifice contributions have been deducted.</t>
        </r>
        <r>
          <rPr>
            <sz val="10"/>
            <rFont val="Tahoma"/>
            <family val="0"/>
          </rPr>
          <t xml:space="preserve">
</t>
        </r>
      </text>
    </comment>
    <comment ref="E17" authorId="0">
      <text>
        <r>
          <rPr>
            <sz val="10"/>
            <rFont val="Tahoma"/>
            <family val="2"/>
          </rPr>
          <t>eg credit card payments, other loans</t>
        </r>
      </text>
    </comment>
    <comment ref="E18" authorId="0">
      <text>
        <r>
          <rPr>
            <sz val="10"/>
            <rFont val="Tahoma"/>
            <family val="2"/>
          </rPr>
          <t>eg rates, maintenance</t>
        </r>
      </text>
    </comment>
    <comment ref="E19" authorId="0">
      <text>
        <r>
          <rPr>
            <sz val="10"/>
            <rFont val="Tahoma"/>
            <family val="2"/>
          </rPr>
          <t>eg groceries, clothes</t>
        </r>
        <r>
          <rPr>
            <sz val="10"/>
            <rFont val="Tahoma"/>
            <family val="0"/>
          </rPr>
          <t xml:space="preserve">
</t>
        </r>
      </text>
    </comment>
    <comment ref="E20" authorId="0">
      <text>
        <r>
          <rPr>
            <sz val="10"/>
            <rFont val="Tahoma"/>
            <family val="2"/>
          </rPr>
          <t>eg doctor, dentist, beauty products</t>
        </r>
      </text>
    </comment>
    <comment ref="E21" authorId="0">
      <text>
        <r>
          <rPr>
            <sz val="10"/>
            <rFont val="Tahoma"/>
            <family val="2"/>
          </rPr>
          <t>eg school fees, uniforms, books</t>
        </r>
      </text>
    </comment>
    <comment ref="E22" authorId="0">
      <text>
        <r>
          <rPr>
            <sz val="10"/>
            <rFont val="Tahoma"/>
            <family val="2"/>
          </rPr>
          <t>eg registration, petrol</t>
        </r>
      </text>
    </comment>
    <comment ref="E23" authorId="0">
      <text>
        <r>
          <rPr>
            <sz val="10"/>
            <rFont val="Tahoma"/>
            <family val="2"/>
          </rPr>
          <t>eg health cover, home and contents and additional after tax super payments.</t>
        </r>
      </text>
    </comment>
    <comment ref="E24" authorId="0">
      <text>
        <r>
          <rPr>
            <sz val="10"/>
            <rFont val="Tahoma"/>
            <family val="2"/>
          </rPr>
          <t>eg holidays, pay TV, restaurants</t>
        </r>
      </text>
    </comment>
  </commentList>
</comments>
</file>

<file path=xl/comments4.xml><?xml version="1.0" encoding="utf-8"?>
<comments xmlns="http://schemas.openxmlformats.org/spreadsheetml/2006/main">
  <authors>
    <author>Nina Beerling</author>
  </authors>
  <commentList>
    <comment ref="E10" authorId="0">
      <text>
        <r>
          <rPr>
            <sz val="10"/>
            <rFont val="Tahoma"/>
            <family val="2"/>
          </rPr>
          <t xml:space="preserve">Family allowance, child care benefit etc
</t>
        </r>
      </text>
    </comment>
    <comment ref="E13" authorId="0">
      <text>
        <r>
          <rPr>
            <sz val="10"/>
            <rFont val="Tahoma"/>
            <family val="2"/>
          </rPr>
          <t>The calculated Total Income amount deducts the Salary sacrifice contributions nominated below.</t>
        </r>
        <r>
          <rPr>
            <sz val="10"/>
            <rFont val="Tahoma"/>
            <family val="0"/>
          </rPr>
          <t xml:space="preserve">
</t>
        </r>
      </text>
    </comment>
    <comment ref="E6" authorId="0">
      <text>
        <r>
          <rPr>
            <sz val="10"/>
            <rFont val="Tahoma"/>
            <family val="2"/>
          </rPr>
          <t>Not including employer super</t>
        </r>
      </text>
    </comment>
    <comment ref="E7" authorId="0">
      <text>
        <r>
          <rPr>
            <sz val="10"/>
            <rFont val="Tahoma"/>
            <family val="2"/>
          </rPr>
          <t>Not including employer super</t>
        </r>
      </text>
    </comment>
    <comment ref="E91" authorId="0">
      <text>
        <r>
          <rPr>
            <sz val="10"/>
            <rFont val="Tahoma"/>
            <family val="2"/>
          </rPr>
          <t>Please note that if you do not have private health cover you may pay the Medicare levy surcharge.</t>
        </r>
      </text>
    </comment>
    <comment ref="E90" authorId="0">
      <text>
        <r>
          <rPr>
            <sz val="10"/>
            <rFont val="Tahoma"/>
            <family val="2"/>
          </rPr>
          <t xml:space="preserve">If life insurance is paid as part of your super you do not need to show this as a separate item here. Only enter the premium here if you hold a seperate life insurance policy to your super. </t>
        </r>
      </text>
    </comment>
  </commentList>
</comments>
</file>

<file path=xl/sharedStrings.xml><?xml version="1.0" encoding="utf-8"?>
<sst xmlns="http://schemas.openxmlformats.org/spreadsheetml/2006/main" count="315" uniqueCount="187">
  <si>
    <t>Jan</t>
  </si>
  <si>
    <t>Feb</t>
  </si>
  <si>
    <t>Mar</t>
  </si>
  <si>
    <t>Apr</t>
  </si>
  <si>
    <t>May</t>
  </si>
  <si>
    <t>Jun</t>
  </si>
  <si>
    <t>Jul</t>
  </si>
  <si>
    <t>Aug</t>
  </si>
  <si>
    <t>Sep</t>
  </si>
  <si>
    <t>Oct</t>
  </si>
  <si>
    <t>Nov</t>
  </si>
  <si>
    <t>Dec</t>
  </si>
  <si>
    <t>A. Income</t>
  </si>
  <si>
    <t>Investment income (interest, dividends)</t>
  </si>
  <si>
    <t xml:space="preserve"> </t>
  </si>
  <si>
    <t>Other</t>
  </si>
  <si>
    <t>TOTAL CAR / TRANSPORT</t>
  </si>
  <si>
    <t>TOTAL LEISURE / ENTERTAINMENT</t>
  </si>
  <si>
    <t>Tax on investments</t>
  </si>
  <si>
    <t>SUMMARY FOR THE YEAR</t>
  </si>
  <si>
    <t>Mortgage(s)</t>
  </si>
  <si>
    <t>Home maintenance &amp; renovations</t>
  </si>
  <si>
    <t>Home services (cleaning etc)</t>
  </si>
  <si>
    <t>Pest control</t>
  </si>
  <si>
    <t>Clothes &amp; shoes</t>
  </si>
  <si>
    <t>Medical bills (doctor, dentist, optometrist, alternative therapies etc)</t>
  </si>
  <si>
    <t>Hair care &amp; products</t>
  </si>
  <si>
    <t>Beauty products &amp; treatments</t>
  </si>
  <si>
    <t>Petrol</t>
  </si>
  <si>
    <t>Parking fees</t>
  </si>
  <si>
    <t>Pay TV</t>
  </si>
  <si>
    <t>Amount you can save</t>
  </si>
  <si>
    <t>TOTAL GENERAL EXPENSES</t>
  </si>
  <si>
    <t>Amount</t>
  </si>
  <si>
    <t>Frequency</t>
  </si>
  <si>
    <t>Weekly</t>
  </si>
  <si>
    <t>Monthly</t>
  </si>
  <si>
    <t>Yearly</t>
  </si>
  <si>
    <t>Quarterly</t>
  </si>
  <si>
    <t>Fortnightly</t>
  </si>
  <si>
    <t xml:space="preserve">Other </t>
  </si>
  <si>
    <t>per year</t>
  </si>
  <si>
    <t>Rental, board income</t>
  </si>
  <si>
    <t>Other income (child support, gifts etc)</t>
  </si>
  <si>
    <t>Rent &amp; body corporate fees</t>
  </si>
  <si>
    <t>Personal, car, share loan repayments etc</t>
  </si>
  <si>
    <t>Lease repayments, equipment rental</t>
  </si>
  <si>
    <t>Gardening &amp; pool expenses (maintenance, equipment etc)</t>
  </si>
  <si>
    <t>Groceries, meat &amp; veg, lunches etc</t>
  </si>
  <si>
    <t>Child care &amp; child minding</t>
  </si>
  <si>
    <t>Laundry &amp; dry cleaning</t>
  </si>
  <si>
    <t>Donations &amp; gifts</t>
  </si>
  <si>
    <t>Pharmacy, prescriptions</t>
  </si>
  <si>
    <t>School uniforms &amp; books etc</t>
  </si>
  <si>
    <t>School excursions &amp; tutoring etc</t>
  </si>
  <si>
    <t>Car, motor bike service, maintenance &amp; repairs</t>
  </si>
  <si>
    <t>Boat registration &amp; maintenance etc</t>
  </si>
  <si>
    <t>Caravan registration &amp; maintenance etc</t>
  </si>
  <si>
    <t>Trailer registration &amp; maintenance etc</t>
  </si>
  <si>
    <t>Business, workers compensation cover</t>
  </si>
  <si>
    <t>Holidays, weekends away</t>
  </si>
  <si>
    <t>Restaurants, take away, snacks etc</t>
  </si>
  <si>
    <t>Movies, concerts, bars etc</t>
  </si>
  <si>
    <t>Sports, hobbies, club memberships etc</t>
  </si>
  <si>
    <t>Musical instruments, lessons etc</t>
  </si>
  <si>
    <t xml:space="preserve">Bank fees </t>
  </si>
  <si>
    <t xml:space="preserve">Accountant &amp; broker fees </t>
  </si>
  <si>
    <t>Gross Taxable Income</t>
  </si>
  <si>
    <t>Taxable income</t>
  </si>
  <si>
    <t>Tax Payable</t>
  </si>
  <si>
    <t>% tax rate on Excess over Low</t>
  </si>
  <si>
    <t>Low</t>
  </si>
  <si>
    <t>High</t>
  </si>
  <si>
    <t>Tax Bracket</t>
  </si>
  <si>
    <t>Remaining Income</t>
  </si>
  <si>
    <t>Tax on that Bracket</t>
  </si>
  <si>
    <t>Rate on Additional</t>
  </si>
  <si>
    <t>Tax on Additional</t>
  </si>
  <si>
    <t>-</t>
  </si>
  <si>
    <t>Total Tax</t>
  </si>
  <si>
    <t>Medicare Levy</t>
  </si>
  <si>
    <t>Total Tax incl Medicare</t>
  </si>
  <si>
    <t>Net Income (ex Medicare)</t>
  </si>
  <si>
    <t>Medicare rate</t>
  </si>
  <si>
    <t>Net Income (incl Medicare)</t>
  </si>
  <si>
    <t>One rate for all incomes</t>
  </si>
  <si>
    <t>Yearly Medicare levy (1)</t>
  </si>
  <si>
    <t>Yearly Medicare levy (2)</t>
  </si>
  <si>
    <t>Income Tax calculation - Self</t>
  </si>
  <si>
    <t>Income Tax calculation - Partner</t>
  </si>
  <si>
    <t>Tax calc 1</t>
  </si>
  <si>
    <t>Tax calc 2</t>
  </si>
  <si>
    <t>Date</t>
  </si>
  <si>
    <t>Car, motor bike registration</t>
  </si>
  <si>
    <t>Low income tax offset</t>
  </si>
  <si>
    <t>reduces from income</t>
  </si>
  <si>
    <t>reduces by</t>
  </si>
  <si>
    <t>for every dollar up to income</t>
  </si>
  <si>
    <t>Min salary</t>
  </si>
  <si>
    <t>Tax offset</t>
  </si>
  <si>
    <t>Tax Bracket Minimum</t>
  </si>
  <si>
    <t>Total tax less offset</t>
  </si>
  <si>
    <t xml:space="preserve">Licence &amp; fines, motor vehicle association </t>
  </si>
  <si>
    <t>Name</t>
  </si>
  <si>
    <t>Life, disablement, income protection, trauma paid outside of super</t>
  </si>
  <si>
    <t>Credit card repayments (interest only)</t>
  </si>
  <si>
    <t>Pocket money for children, toys, games</t>
  </si>
  <si>
    <t>Pet care (pet food, vet, registration etc)</t>
  </si>
  <si>
    <t>Household purchases (appliances, furniture, linen etc)</t>
  </si>
  <si>
    <t>School/uni fees, personal courses etc</t>
  </si>
  <si>
    <t>Fares (public transport &amp; taxis)</t>
  </si>
  <si>
    <t>Other (car wash etc)</t>
  </si>
  <si>
    <t>Insurance &amp; superannuation</t>
  </si>
  <si>
    <t>Newspapers, magazines, books, CDs, DVDs (incl rental)</t>
  </si>
  <si>
    <t>Calculated Net income</t>
  </si>
  <si>
    <t>B. Income taxes</t>
  </si>
  <si>
    <t>TOTAL INCOME TAXES</t>
  </si>
  <si>
    <t>TOTAL INCOME</t>
  </si>
  <si>
    <t>TOTAL EXPENSES</t>
  </si>
  <si>
    <t>Total net income</t>
  </si>
  <si>
    <t>Car / transport</t>
  </si>
  <si>
    <t>Leisure / entertainment</t>
  </si>
  <si>
    <t>Total expenses</t>
  </si>
  <si>
    <t>Expenses</t>
  </si>
  <si>
    <t xml:space="preserve">General </t>
  </si>
  <si>
    <t>Gross income</t>
  </si>
  <si>
    <t>Salary</t>
  </si>
  <si>
    <t>Net income</t>
  </si>
  <si>
    <t>Less total expenses</t>
  </si>
  <si>
    <t>Simplified version</t>
  </si>
  <si>
    <t>Comprehensive tax calculation</t>
  </si>
  <si>
    <t>Simplified tax calculation</t>
  </si>
  <si>
    <t>Income tax - self</t>
  </si>
  <si>
    <t>Income tax - partner</t>
  </si>
  <si>
    <t>Calculated Total Net income</t>
  </si>
  <si>
    <t>Summary of results - comprehensive budget planner</t>
  </si>
  <si>
    <t>Comprehensive version</t>
  </si>
  <si>
    <t>Go to the assumptions and disclaimer</t>
  </si>
  <si>
    <t>Income - combined</t>
  </si>
  <si>
    <t>Total taxable income - self</t>
  </si>
  <si>
    <t>Total taxable income - partner</t>
  </si>
  <si>
    <t>Go to the summary of results</t>
  </si>
  <si>
    <t>Personal after-tax super contributions</t>
  </si>
  <si>
    <t xml:space="preserve">Superannuation salary sacrifice </t>
  </si>
  <si>
    <t xml:space="preserve">Personal after-tax super contributions </t>
  </si>
  <si>
    <t>Superannuation contributions - self</t>
  </si>
  <si>
    <t>Superannuation contributions - partner</t>
  </si>
  <si>
    <t>Rates &amp; levies (council, water etc)</t>
  </si>
  <si>
    <t>Utilities (electricity, gas etc)</t>
  </si>
  <si>
    <t>SURPLUS or DEFICIT</t>
  </si>
  <si>
    <t>Income - Before tax salary, overtime &amp; bonuses - partner</t>
  </si>
  <si>
    <t>Income - Before tax salary, overtime &amp; bonuses - self</t>
  </si>
  <si>
    <t>Home and contents insurance</t>
  </si>
  <si>
    <t>Car, motor bike, boat, caravan, trailer insurance</t>
  </si>
  <si>
    <t xml:space="preserve">Insurance </t>
  </si>
  <si>
    <t>C. Superannuation</t>
  </si>
  <si>
    <t>D. General expenses</t>
  </si>
  <si>
    <t>TOTAL SUPERANNUATION CONTRIBUTIONS</t>
  </si>
  <si>
    <t>Alcohol, cigarettes etc</t>
  </si>
  <si>
    <t>Mortgage payments or rent</t>
  </si>
  <si>
    <t>Financial expenses</t>
  </si>
  <si>
    <t>Home expenses</t>
  </si>
  <si>
    <t>Living expenses</t>
  </si>
  <si>
    <t>Personal care expenses</t>
  </si>
  <si>
    <t>Education expenses</t>
  </si>
  <si>
    <t>TOTAL NET INCOME</t>
  </si>
  <si>
    <t>Other taxes, fees and charges</t>
  </si>
  <si>
    <t>Mortgages / loans / rent</t>
  </si>
  <si>
    <t>Surplus / deficit</t>
  </si>
  <si>
    <t>Please choose which budget planner you would like to use:</t>
  </si>
  <si>
    <t>Total per year</t>
  </si>
  <si>
    <t>C. General expenses</t>
  </si>
  <si>
    <t>Govt pensions &amp; allowances</t>
  </si>
  <si>
    <t>Telephone, mobile &amp; internet (rental, purchase, calls etc)</t>
  </si>
  <si>
    <t>Parties, anniversaries, Christmas etc</t>
  </si>
  <si>
    <t>Private health cover</t>
  </si>
  <si>
    <t>Less total After-tax super contributions</t>
  </si>
  <si>
    <t>Insurance</t>
  </si>
  <si>
    <t xml:space="preserve">TOTAL INSURANCE </t>
  </si>
  <si>
    <t>Super</t>
  </si>
  <si>
    <t>After-tax</t>
  </si>
  <si>
    <t>Salary sacrifice</t>
  </si>
  <si>
    <t>Tax offset - income calc (1) =</t>
  </si>
  <si>
    <t>Tax offset - income calc (2) =</t>
  </si>
  <si>
    <t>Income tax rates 2016/2017</t>
  </si>
  <si>
    <t>Medicare levy - 2016/17</t>
  </si>
  <si>
    <t>Low income tax offset calc 2016/2017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</si>
</sst>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_-&quot;$&quot;* #,##0.0_-;\-&quot;$&quot;* #,##0.0_-;_-&quot;$&quot;* &quot;-&quot;??_-;_-@_-"/>
    <numFmt numFmtId="174" formatCode="_-&quot;$&quot;* #,##0_-;\-&quot;$&quot;* #,##0_-;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_-* #,##0_-;\-* #,##0_-;_-* &quot;-&quot;??_-;_-@_-"/>
    <numFmt numFmtId="180" formatCode="0.0%"/>
    <numFmt numFmtId="181" formatCode="&quot;$&quot;#,##0.00"/>
  </numFmts>
  <fonts count="61">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sz val="16"/>
      <name val="Arial"/>
      <family val="2"/>
    </font>
    <font>
      <sz val="16"/>
      <name val="Arial"/>
      <family val="2"/>
    </font>
    <font>
      <b/>
      <sz val="12"/>
      <name val="Arial"/>
      <family val="2"/>
    </font>
    <font>
      <u val="single"/>
      <sz val="10"/>
      <color indexed="12"/>
      <name val="Arial"/>
      <family val="0"/>
    </font>
    <font>
      <u val="single"/>
      <sz val="10"/>
      <color indexed="36"/>
      <name val="Arial"/>
      <family val="0"/>
    </font>
    <font>
      <b/>
      <sz val="12"/>
      <color indexed="62"/>
      <name val="Arial"/>
      <family val="2"/>
    </font>
    <font>
      <b/>
      <sz val="9"/>
      <name val="Arial"/>
      <family val="2"/>
    </font>
    <font>
      <sz val="9"/>
      <name val="Arial"/>
      <family val="2"/>
    </font>
    <font>
      <b/>
      <sz val="10"/>
      <color indexed="62"/>
      <name val="Arial"/>
      <family val="2"/>
    </font>
    <font>
      <b/>
      <sz val="10"/>
      <color indexed="18"/>
      <name val="Arial"/>
      <family val="0"/>
    </font>
    <font>
      <b/>
      <sz val="12"/>
      <color indexed="40"/>
      <name val="Arial"/>
      <family val="2"/>
    </font>
    <font>
      <sz val="16"/>
      <color indexed="18"/>
      <name val="Arial"/>
      <family val="0"/>
    </font>
    <font>
      <sz val="10"/>
      <name val="Tahoma"/>
      <family val="0"/>
    </font>
    <font>
      <sz val="16"/>
      <color indexed="40"/>
      <name val="Verdana"/>
      <family val="2"/>
    </font>
    <font>
      <b/>
      <sz val="11"/>
      <color indexed="40"/>
      <name val="Arial"/>
      <family val="2"/>
    </font>
    <font>
      <u val="single"/>
      <sz val="10"/>
      <name val="Arial"/>
      <family val="0"/>
    </font>
    <font>
      <sz val="8"/>
      <color indexed="57"/>
      <name val="Arial"/>
      <family val="2"/>
    </font>
    <font>
      <sz val="8"/>
      <color indexed="8"/>
      <name val="Arial"/>
      <family val="0"/>
    </font>
    <font>
      <sz val="8.7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40"/>
      <name val="Calibri"/>
      <family val="2"/>
    </font>
    <font>
      <b/>
      <sz val="13"/>
      <color indexed="40"/>
      <name val="Calibri"/>
      <family val="2"/>
    </font>
    <font>
      <b/>
      <sz val="11"/>
      <color indexed="40"/>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40"/>
      <name val="Cambria"/>
      <family val="2"/>
    </font>
    <font>
      <b/>
      <sz val="11"/>
      <color indexed="8"/>
      <name val="Calibri"/>
      <family val="2"/>
    </font>
    <font>
      <sz val="8"/>
      <name val="Segoe UI"/>
      <family val="2"/>
    </font>
    <font>
      <sz val="10"/>
      <color indexed="8"/>
      <name val="Arial"/>
      <family val="0"/>
    </font>
    <font>
      <b/>
      <sz val="9.75"/>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thin"/>
      <bottom style="double"/>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6">
    <xf numFmtId="0" fontId="0" fillId="0" borderId="0" xfId="0" applyAlignment="1">
      <alignment/>
    </xf>
    <xf numFmtId="0" fontId="4" fillId="33" borderId="0" xfId="0" applyFont="1" applyFill="1" applyBorder="1" applyAlignment="1">
      <alignment/>
    </xf>
    <xf numFmtId="0" fontId="5" fillId="33" borderId="0" xfId="0" applyFont="1" applyFill="1" applyBorder="1" applyAlignment="1">
      <alignment/>
    </xf>
    <xf numFmtId="0" fontId="4" fillId="33" borderId="0" xfId="0" applyFont="1" applyFill="1" applyAlignment="1">
      <alignment/>
    </xf>
    <xf numFmtId="0" fontId="5" fillId="33" borderId="0" xfId="0" applyFont="1" applyFill="1" applyBorder="1" applyAlignment="1">
      <alignment wrapText="1"/>
    </xf>
    <xf numFmtId="0" fontId="0" fillId="33" borderId="0" xfId="0" applyFont="1" applyFill="1" applyBorder="1" applyAlignment="1">
      <alignment/>
    </xf>
    <xf numFmtId="0" fontId="0" fillId="33" borderId="0" xfId="0" applyFill="1" applyAlignment="1">
      <alignment/>
    </xf>
    <xf numFmtId="0" fontId="1" fillId="33" borderId="0" xfId="0" applyFont="1" applyFill="1" applyBorder="1" applyAlignment="1">
      <alignment/>
    </xf>
    <xf numFmtId="0" fontId="5"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7" fillId="33" borderId="0" xfId="0" applyFont="1" applyFill="1" applyBorder="1" applyAlignment="1" applyProtection="1">
      <alignment/>
      <protection/>
    </xf>
    <xf numFmtId="0" fontId="7" fillId="33" borderId="0" xfId="0" applyFont="1" applyFill="1" applyBorder="1" applyAlignment="1" applyProtection="1">
      <alignment horizontal="left"/>
      <protection/>
    </xf>
    <xf numFmtId="0" fontId="6"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Border="1" applyAlignment="1" applyProtection="1">
      <alignment/>
      <protection/>
    </xf>
    <xf numFmtId="0" fontId="0" fillId="33" borderId="0" xfId="0" applyFill="1" applyAlignment="1" applyProtection="1">
      <alignment/>
      <protection/>
    </xf>
    <xf numFmtId="0" fontId="4" fillId="33" borderId="10" xfId="0" applyFont="1" applyFill="1" applyBorder="1" applyAlignment="1" applyProtection="1">
      <alignment horizontal="center"/>
      <protection/>
    </xf>
    <xf numFmtId="17" fontId="4" fillId="33" borderId="10" xfId="0" applyNumberFormat="1" applyFont="1" applyFill="1" applyBorder="1" applyAlignment="1" applyProtection="1">
      <alignment horizontal="center" wrapText="1"/>
      <protection/>
    </xf>
    <xf numFmtId="0" fontId="4" fillId="33" borderId="10" xfId="0" applyFont="1" applyFill="1" applyBorder="1" applyAlignment="1" applyProtection="1">
      <alignment horizontal="center" wrapText="1"/>
      <protection/>
    </xf>
    <xf numFmtId="0" fontId="1"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protection/>
    </xf>
    <xf numFmtId="172" fontId="5" fillId="33" borderId="0" xfId="0" applyNumberFormat="1" applyFont="1" applyFill="1" applyBorder="1" applyAlignment="1" applyProtection="1">
      <alignment/>
      <protection/>
    </xf>
    <xf numFmtId="0" fontId="0" fillId="33" borderId="0" xfId="0" applyFill="1" applyAlignment="1" applyProtection="1">
      <alignment/>
      <protection locked="0"/>
    </xf>
    <xf numFmtId="0" fontId="12" fillId="33" borderId="11" xfId="0" applyFont="1" applyFill="1" applyBorder="1" applyAlignment="1" applyProtection="1">
      <alignment/>
      <protection/>
    </xf>
    <xf numFmtId="0" fontId="13" fillId="33" borderId="10" xfId="0" applyFont="1" applyFill="1" applyBorder="1" applyAlignment="1" applyProtection="1">
      <alignment/>
      <protection/>
    </xf>
    <xf numFmtId="44" fontId="12" fillId="33" borderId="10" xfId="44" applyFont="1" applyFill="1" applyBorder="1" applyAlignment="1" applyProtection="1">
      <alignment/>
      <protection/>
    </xf>
    <xf numFmtId="44" fontId="12" fillId="33" borderId="10" xfId="44" applyFont="1" applyFill="1" applyBorder="1" applyAlignment="1" applyProtection="1">
      <alignment horizontal="left"/>
      <protection/>
    </xf>
    <xf numFmtId="0" fontId="1" fillId="33" borderId="0" xfId="0" applyFont="1" applyFill="1" applyBorder="1" applyAlignment="1" applyProtection="1">
      <alignment/>
      <protection/>
    </xf>
    <xf numFmtId="0" fontId="4" fillId="33" borderId="0" xfId="0" applyFont="1" applyFill="1" applyBorder="1" applyAlignment="1" applyProtection="1">
      <alignment/>
      <protection/>
    </xf>
    <xf numFmtId="0" fontId="5" fillId="33" borderId="10" xfId="0" applyFont="1" applyFill="1" applyBorder="1" applyAlignment="1" applyProtection="1">
      <alignment/>
      <protection/>
    </xf>
    <xf numFmtId="44" fontId="4" fillId="33" borderId="10" xfId="44" applyFont="1" applyFill="1" applyBorder="1" applyAlignment="1" applyProtection="1">
      <alignment/>
      <protection/>
    </xf>
    <xf numFmtId="44" fontId="4" fillId="33" borderId="10" xfId="44" applyFont="1" applyFill="1" applyBorder="1" applyAlignment="1" applyProtection="1">
      <alignment horizontal="left"/>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4"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4" fillId="34" borderId="10" xfId="0" applyFont="1" applyFill="1" applyBorder="1" applyAlignment="1" applyProtection="1">
      <alignment/>
      <protection/>
    </xf>
    <xf numFmtId="0" fontId="0" fillId="34" borderId="10" xfId="0" applyFont="1" applyFill="1" applyBorder="1" applyAlignment="1" applyProtection="1">
      <alignment/>
      <protection/>
    </xf>
    <xf numFmtId="0" fontId="0" fillId="34" borderId="10" xfId="0" applyFont="1" applyFill="1" applyBorder="1" applyAlignment="1" applyProtection="1">
      <alignment horizontal="left"/>
      <protection/>
    </xf>
    <xf numFmtId="172" fontId="5" fillId="34" borderId="10" xfId="0" applyNumberFormat="1" applyFont="1" applyFill="1" applyBorder="1" applyAlignment="1" applyProtection="1">
      <alignment/>
      <protection/>
    </xf>
    <xf numFmtId="0" fontId="4" fillId="33" borderId="10" xfId="0" applyFont="1" applyFill="1" applyBorder="1" applyAlignment="1" applyProtection="1">
      <alignment/>
      <protection/>
    </xf>
    <xf numFmtId="0" fontId="0" fillId="33" borderId="0" xfId="0" applyFill="1" applyBorder="1" applyAlignment="1" applyProtection="1">
      <alignment horizontal="left"/>
      <protection/>
    </xf>
    <xf numFmtId="0" fontId="12" fillId="33" borderId="10" xfId="0" applyFont="1" applyFill="1" applyBorder="1" applyAlignment="1" applyProtection="1">
      <alignment/>
      <protection/>
    </xf>
    <xf numFmtId="172" fontId="4" fillId="33" borderId="10" xfId="0" applyNumberFormat="1" applyFont="1" applyFill="1" applyBorder="1" applyAlignment="1" applyProtection="1">
      <alignment/>
      <protection/>
    </xf>
    <xf numFmtId="0" fontId="12" fillId="33" borderId="0" xfId="0" applyFont="1" applyFill="1" applyAlignment="1" applyProtection="1">
      <alignment/>
      <protection/>
    </xf>
    <xf numFmtId="0" fontId="13" fillId="33" borderId="0" xfId="0" applyFont="1" applyFill="1" applyBorder="1" applyAlignment="1" applyProtection="1">
      <alignment/>
      <protection/>
    </xf>
    <xf numFmtId="0" fontId="12" fillId="33" borderId="0" xfId="0" applyFont="1" applyFill="1" applyBorder="1" applyAlignment="1" applyProtection="1">
      <alignment/>
      <protection/>
    </xf>
    <xf numFmtId="44" fontId="12" fillId="33" borderId="0" xfId="44" applyFont="1" applyFill="1" applyBorder="1" applyAlignment="1" applyProtection="1">
      <alignment horizontal="left"/>
      <protection/>
    </xf>
    <xf numFmtId="0" fontId="0" fillId="33" borderId="0" xfId="0" applyFill="1" applyBorder="1" applyAlignment="1">
      <alignment/>
    </xf>
    <xf numFmtId="0" fontId="5" fillId="33" borderId="0" xfId="0" applyFont="1" applyFill="1" applyBorder="1" applyAlignment="1" applyProtection="1">
      <alignment horizontal="left" wrapText="1"/>
      <protection locked="0"/>
    </xf>
    <xf numFmtId="0" fontId="11" fillId="33" borderId="0" xfId="0" applyFont="1" applyFill="1" applyBorder="1" applyAlignment="1">
      <alignment/>
    </xf>
    <xf numFmtId="44" fontId="1" fillId="33" borderId="0" xfId="0" applyNumberFormat="1" applyFont="1" applyFill="1" applyBorder="1" applyAlignment="1">
      <alignment/>
    </xf>
    <xf numFmtId="174" fontId="0" fillId="33" borderId="0" xfId="46" applyNumberFormat="1" applyFont="1" applyFill="1" applyBorder="1" applyAlignment="1">
      <alignment/>
    </xf>
    <xf numFmtId="0" fontId="0" fillId="33" borderId="0" xfId="0" applyFill="1" applyBorder="1" applyAlignment="1" quotePrefix="1">
      <alignment horizontal="center"/>
    </xf>
    <xf numFmtId="9" fontId="0" fillId="33" borderId="0" xfId="60" applyFill="1" applyBorder="1" applyAlignment="1">
      <alignment/>
    </xf>
    <xf numFmtId="174" fontId="1" fillId="33" borderId="0" xfId="0" applyNumberFormat="1" applyFont="1" applyFill="1" applyBorder="1" applyAlignment="1">
      <alignment/>
    </xf>
    <xf numFmtId="179" fontId="0" fillId="33" borderId="0" xfId="42" applyNumberFormat="1" applyFont="1" applyFill="1" applyBorder="1" applyAlignment="1">
      <alignment/>
    </xf>
    <xf numFmtId="9" fontId="0" fillId="33" borderId="0" xfId="60" applyFont="1" applyFill="1" applyBorder="1" applyAlignment="1">
      <alignment horizontal="center"/>
    </xf>
    <xf numFmtId="0" fontId="1" fillId="33" borderId="0" xfId="0" applyFont="1" applyFill="1" applyBorder="1" applyAlignment="1">
      <alignment wrapText="1"/>
    </xf>
    <xf numFmtId="0" fontId="1" fillId="33" borderId="0" xfId="0" applyFont="1" applyFill="1" applyBorder="1" applyAlignment="1">
      <alignment horizontal="center" wrapText="1"/>
    </xf>
    <xf numFmtId="43" fontId="0" fillId="33" borderId="0" xfId="42" applyNumberFormat="1" applyFont="1" applyFill="1" applyBorder="1" applyAlignment="1">
      <alignment/>
    </xf>
    <xf numFmtId="180" fontId="0" fillId="33" borderId="0" xfId="60" applyNumberFormat="1" applyFont="1" applyFill="1" applyBorder="1" applyAlignment="1">
      <alignment horizontal="center"/>
    </xf>
    <xf numFmtId="43" fontId="0" fillId="33" borderId="0" xfId="42" applyFont="1" applyFill="1" applyAlignment="1" applyProtection="1">
      <alignment/>
      <protection/>
    </xf>
    <xf numFmtId="14" fontId="0" fillId="33" borderId="0" xfId="0" applyNumberFormat="1" applyFill="1" applyAlignment="1">
      <alignment horizontal="left"/>
    </xf>
    <xf numFmtId="0" fontId="0" fillId="0" borderId="0" xfId="0" applyBorder="1" applyAlignment="1">
      <alignment/>
    </xf>
    <xf numFmtId="0" fontId="0" fillId="35" borderId="12" xfId="0" applyFill="1" applyBorder="1" applyAlignment="1">
      <alignment/>
    </xf>
    <xf numFmtId="3" fontId="0" fillId="35" borderId="13" xfId="0" applyNumberFormat="1" applyFill="1" applyBorder="1" applyAlignment="1">
      <alignment/>
    </xf>
    <xf numFmtId="3" fontId="0" fillId="35" borderId="0" xfId="0" applyNumberFormat="1" applyFill="1" applyBorder="1" applyAlignment="1">
      <alignment/>
    </xf>
    <xf numFmtId="0" fontId="0" fillId="35" borderId="0" xfId="0" applyFill="1" applyBorder="1" applyAlignment="1">
      <alignment/>
    </xf>
    <xf numFmtId="9" fontId="0" fillId="35" borderId="14" xfId="60" applyFill="1" applyBorder="1" applyAlignment="1">
      <alignment/>
    </xf>
    <xf numFmtId="3" fontId="0" fillId="35" borderId="15" xfId="0" applyNumberFormat="1" applyFill="1" applyBorder="1" applyAlignment="1">
      <alignment/>
    </xf>
    <xf numFmtId="3" fontId="0" fillId="35" borderId="16" xfId="0" applyNumberFormat="1" applyFill="1" applyBorder="1" applyAlignment="1" quotePrefix="1">
      <alignment horizontal="center"/>
    </xf>
    <xf numFmtId="0" fontId="0" fillId="35" borderId="16" xfId="0" applyFill="1" applyBorder="1" applyAlignment="1">
      <alignment/>
    </xf>
    <xf numFmtId="9" fontId="0" fillId="35" borderId="17" xfId="60" applyFill="1" applyBorder="1" applyAlignment="1">
      <alignment/>
    </xf>
    <xf numFmtId="0" fontId="15" fillId="0" borderId="0" xfId="0" applyFont="1" applyFill="1" applyBorder="1" applyAlignment="1">
      <alignment/>
    </xf>
    <xf numFmtId="0" fontId="0" fillId="0" borderId="0" xfId="0" applyFill="1" applyBorder="1" applyAlignment="1">
      <alignment/>
    </xf>
    <xf numFmtId="0" fontId="0" fillId="35" borderId="18" xfId="0" applyFill="1" applyBorder="1" applyAlignment="1">
      <alignment/>
    </xf>
    <xf numFmtId="0" fontId="0" fillId="35" borderId="13" xfId="0" applyFont="1" applyFill="1" applyBorder="1" applyAlignment="1">
      <alignment vertical="top"/>
    </xf>
    <xf numFmtId="0" fontId="0" fillId="35" borderId="0" xfId="0" applyFont="1" applyFill="1" applyBorder="1" applyAlignment="1">
      <alignment vertical="top" wrapText="1"/>
    </xf>
    <xf numFmtId="44" fontId="0" fillId="35" borderId="14" xfId="44" applyFont="1" applyFill="1" applyBorder="1" applyAlignment="1">
      <alignment vertical="top" wrapText="1"/>
    </xf>
    <xf numFmtId="0" fontId="0" fillId="35" borderId="13" xfId="0" applyFill="1" applyBorder="1" applyAlignment="1">
      <alignment/>
    </xf>
    <xf numFmtId="0" fontId="0" fillId="35" borderId="14" xfId="0" applyFill="1" applyBorder="1" applyAlignment="1">
      <alignment/>
    </xf>
    <xf numFmtId="0" fontId="1" fillId="35" borderId="15" xfId="0" applyFont="1" applyFill="1" applyBorder="1" applyAlignment="1">
      <alignment/>
    </xf>
    <xf numFmtId="0" fontId="14" fillId="0" borderId="0" xfId="0" applyFont="1" applyAlignment="1">
      <alignment/>
    </xf>
    <xf numFmtId="10" fontId="1" fillId="35" borderId="19" xfId="0" applyNumberFormat="1" applyFont="1" applyFill="1" applyBorder="1" applyAlignment="1">
      <alignment/>
    </xf>
    <xf numFmtId="0" fontId="0" fillId="35" borderId="20" xfId="0" applyFill="1" applyBorder="1" applyAlignment="1">
      <alignment/>
    </xf>
    <xf numFmtId="10" fontId="0" fillId="35" borderId="21" xfId="0" applyNumberForma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44" fontId="0" fillId="35" borderId="14" xfId="44" applyFont="1" applyFill="1" applyBorder="1" applyAlignment="1">
      <alignment horizontal="left" vertical="top"/>
    </xf>
    <xf numFmtId="0" fontId="0" fillId="35" borderId="15" xfId="0" applyFont="1" applyFill="1" applyBorder="1" applyAlignment="1">
      <alignment/>
    </xf>
    <xf numFmtId="0" fontId="0" fillId="35" borderId="16" xfId="0" applyFont="1" applyFill="1" applyBorder="1" applyAlignment="1">
      <alignment/>
    </xf>
    <xf numFmtId="44" fontId="0" fillId="35" borderId="17" xfId="44" applyFont="1" applyFill="1" applyBorder="1" applyAlignment="1">
      <alignment horizontal="left" vertical="top"/>
    </xf>
    <xf numFmtId="0" fontId="0" fillId="33" borderId="10" xfId="0" applyFill="1" applyBorder="1" applyAlignment="1" applyProtection="1">
      <alignment/>
      <protection/>
    </xf>
    <xf numFmtId="0" fontId="4" fillId="33" borderId="10" xfId="0" applyFont="1" applyFill="1" applyBorder="1" applyAlignment="1" applyProtection="1">
      <alignment horizontal="left"/>
      <protection/>
    </xf>
    <xf numFmtId="0" fontId="14" fillId="33" borderId="0" xfId="0" applyFont="1" applyFill="1" applyAlignment="1">
      <alignment/>
    </xf>
    <xf numFmtId="14" fontId="0" fillId="33" borderId="0" xfId="0" applyNumberFormat="1" applyFill="1" applyBorder="1" applyAlignment="1">
      <alignment/>
    </xf>
    <xf numFmtId="0" fontId="1" fillId="33" borderId="22" xfId="0" applyFont="1" applyFill="1" applyBorder="1" applyAlignment="1">
      <alignment horizontal="left"/>
    </xf>
    <xf numFmtId="0" fontId="1" fillId="33" borderId="18" xfId="0" applyFont="1" applyFill="1" applyBorder="1" applyAlignment="1">
      <alignment horizontal="center"/>
    </xf>
    <xf numFmtId="0" fontId="1" fillId="33" borderId="18" xfId="0" applyFont="1" applyFill="1" applyBorder="1" applyAlignment="1">
      <alignment horizontal="center" wrapText="1"/>
    </xf>
    <xf numFmtId="0" fontId="1" fillId="33" borderId="19" xfId="0" applyFont="1" applyFill="1" applyBorder="1" applyAlignment="1">
      <alignment horizontal="center" wrapText="1"/>
    </xf>
    <xf numFmtId="0" fontId="0" fillId="33" borderId="20" xfId="0" applyFill="1" applyBorder="1" applyAlignment="1">
      <alignment horizontal="right"/>
    </xf>
    <xf numFmtId="0" fontId="0" fillId="33" borderId="12" xfId="0" applyFill="1" applyBorder="1" applyAlignment="1">
      <alignment horizontal="right"/>
    </xf>
    <xf numFmtId="0" fontId="0" fillId="33" borderId="12" xfId="0" applyFill="1" applyBorder="1" applyAlignment="1">
      <alignment/>
    </xf>
    <xf numFmtId="0" fontId="0" fillId="33" borderId="21" xfId="0" applyFill="1" applyBorder="1" applyAlignment="1">
      <alignment/>
    </xf>
    <xf numFmtId="44" fontId="0" fillId="33" borderId="0" xfId="0" applyNumberFormat="1" applyFill="1" applyBorder="1" applyAlignment="1">
      <alignment/>
    </xf>
    <xf numFmtId="0" fontId="1" fillId="35" borderId="20" xfId="0" applyFont="1" applyFill="1" applyBorder="1" applyAlignment="1">
      <alignment/>
    </xf>
    <xf numFmtId="44" fontId="0" fillId="35" borderId="21" xfId="0" applyNumberFormat="1" applyFill="1" applyBorder="1" applyAlignment="1">
      <alignment/>
    </xf>
    <xf numFmtId="0" fontId="0" fillId="35" borderId="15" xfId="0" applyFill="1" applyBorder="1" applyAlignment="1">
      <alignment/>
    </xf>
    <xf numFmtId="44" fontId="0" fillId="35" borderId="17" xfId="44" applyFill="1" applyBorder="1" applyAlignment="1">
      <alignment/>
    </xf>
    <xf numFmtId="0" fontId="0" fillId="0" borderId="0" xfId="0" applyFont="1" applyFill="1" applyBorder="1" applyAlignment="1">
      <alignment/>
    </xf>
    <xf numFmtId="181" fontId="0" fillId="0" borderId="0" xfId="46" applyNumberFormat="1" applyFont="1" applyFill="1" applyBorder="1" applyAlignment="1">
      <alignment/>
    </xf>
    <xf numFmtId="181" fontId="0" fillId="0" borderId="0" xfId="44" applyNumberFormat="1" applyFill="1" applyAlignment="1">
      <alignment/>
    </xf>
    <xf numFmtId="181" fontId="0" fillId="0" borderId="0" xfId="60" applyNumberFormat="1" applyFont="1" applyFill="1" applyBorder="1" applyAlignment="1">
      <alignment/>
    </xf>
    <xf numFmtId="44" fontId="0" fillId="0" borderId="0" xfId="0" applyNumberFormat="1" applyAlignment="1">
      <alignment/>
    </xf>
    <xf numFmtId="181" fontId="0" fillId="0" borderId="0" xfId="0" applyNumberFormat="1" applyAlignment="1">
      <alignment/>
    </xf>
    <xf numFmtId="0" fontId="1" fillId="0" borderId="0" xfId="0" applyFont="1" applyFill="1" applyBorder="1" applyAlignment="1">
      <alignment/>
    </xf>
    <xf numFmtId="181" fontId="1" fillId="0" borderId="0" xfId="46" applyNumberFormat="1" applyFont="1" applyFill="1" applyBorder="1" applyAlignment="1">
      <alignment/>
    </xf>
    <xf numFmtId="172" fontId="5" fillId="36" borderId="0" xfId="0" applyNumberFormat="1" applyFont="1" applyFill="1" applyBorder="1" applyAlignment="1" applyProtection="1">
      <alignment/>
      <protection locked="0"/>
    </xf>
    <xf numFmtId="0" fontId="17" fillId="0" borderId="0" xfId="0" applyFont="1" applyAlignment="1">
      <alignment/>
    </xf>
    <xf numFmtId="0" fontId="0" fillId="0" borderId="10" xfId="0" applyBorder="1" applyAlignment="1">
      <alignment/>
    </xf>
    <xf numFmtId="0" fontId="0" fillId="0" borderId="0" xfId="0" applyFill="1" applyAlignment="1" applyProtection="1">
      <alignment/>
      <protection/>
    </xf>
    <xf numFmtId="0" fontId="0" fillId="34" borderId="10" xfId="0" applyFill="1" applyBorder="1" applyAlignment="1" applyProtection="1">
      <alignment/>
      <protection/>
    </xf>
    <xf numFmtId="0" fontId="17" fillId="0" borderId="0" xfId="0" applyNumberFormat="1" applyFont="1" applyAlignment="1">
      <alignment horizontal="left"/>
    </xf>
    <xf numFmtId="172" fontId="4" fillId="33" borderId="0" xfId="0" applyNumberFormat="1" applyFont="1" applyFill="1" applyBorder="1" applyAlignment="1" applyProtection="1">
      <alignment/>
      <protection/>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protection locked="0"/>
    </xf>
    <xf numFmtId="44" fontId="0" fillId="33" borderId="0" xfId="0" applyNumberFormat="1" applyFill="1" applyAlignment="1">
      <alignment/>
    </xf>
    <xf numFmtId="0" fontId="1" fillId="33" borderId="0" xfId="0" applyFont="1" applyFill="1" applyAlignment="1">
      <alignment/>
    </xf>
    <xf numFmtId="44" fontId="4" fillId="0" borderId="0" xfId="44" applyFont="1" applyFill="1" applyBorder="1" applyAlignment="1" applyProtection="1">
      <alignment/>
      <protection locked="0"/>
    </xf>
    <xf numFmtId="172" fontId="4" fillId="0" borderId="0" xfId="0" applyNumberFormat="1" applyFont="1" applyFill="1" applyBorder="1" applyAlignment="1" applyProtection="1">
      <alignment/>
      <protection locked="0"/>
    </xf>
    <xf numFmtId="172" fontId="4" fillId="0" borderId="10" xfId="0" applyNumberFormat="1" applyFont="1" applyFill="1" applyBorder="1" applyAlignment="1" applyProtection="1">
      <alignment/>
      <protection locked="0"/>
    </xf>
    <xf numFmtId="0" fontId="1" fillId="33" borderId="10" xfId="0" applyFont="1" applyFill="1" applyBorder="1" applyAlignment="1" applyProtection="1">
      <alignment/>
      <protection/>
    </xf>
    <xf numFmtId="0" fontId="15" fillId="0" borderId="0" xfId="0" applyFont="1" applyAlignment="1">
      <alignment/>
    </xf>
    <xf numFmtId="0" fontId="1" fillId="0" borderId="0" xfId="0" applyFont="1" applyAlignment="1">
      <alignment/>
    </xf>
    <xf numFmtId="44" fontId="1" fillId="0" borderId="23" xfId="0" applyNumberFormat="1" applyFont="1" applyBorder="1" applyAlignment="1">
      <alignment/>
    </xf>
    <xf numFmtId="0" fontId="4" fillId="33" borderId="0" xfId="0" applyFont="1" applyFill="1" applyBorder="1" applyAlignment="1" applyProtection="1">
      <alignment horizontal="left"/>
      <protection locked="0"/>
    </xf>
    <xf numFmtId="44" fontId="5" fillId="33" borderId="0" xfId="0" applyNumberFormat="1" applyFont="1" applyFill="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44" fontId="12" fillId="0" borderId="10" xfId="44" applyFont="1" applyFill="1" applyBorder="1" applyAlignment="1" applyProtection="1">
      <alignment/>
      <protection/>
    </xf>
    <xf numFmtId="44" fontId="12" fillId="0" borderId="0" xfId="44" applyFont="1" applyFill="1" applyBorder="1" applyAlignment="1" applyProtection="1">
      <alignment horizontal="left"/>
      <protection/>
    </xf>
    <xf numFmtId="172" fontId="12" fillId="0" borderId="0" xfId="0" applyNumberFormat="1" applyFont="1" applyFill="1" applyBorder="1" applyAlignment="1" applyProtection="1">
      <alignment/>
      <protection/>
    </xf>
    <xf numFmtId="0" fontId="15" fillId="33" borderId="0" xfId="0" applyFont="1" applyFill="1" applyAlignment="1">
      <alignment/>
    </xf>
    <xf numFmtId="0" fontId="0" fillId="33" borderId="0" xfId="0" applyNumberFormat="1" applyFill="1" applyAlignment="1">
      <alignment/>
    </xf>
    <xf numFmtId="0" fontId="9" fillId="33" borderId="0" xfId="54" applyFill="1" applyAlignment="1" applyProtection="1">
      <alignment/>
      <protection/>
    </xf>
    <xf numFmtId="0" fontId="4" fillId="33" borderId="0" xfId="0" applyFont="1" applyFill="1" applyBorder="1" applyAlignment="1">
      <alignment horizontal="left"/>
    </xf>
    <xf numFmtId="0" fontId="5" fillId="33" borderId="0" xfId="0" applyFont="1" applyFill="1" applyBorder="1" applyAlignment="1">
      <alignment horizontal="left"/>
    </xf>
    <xf numFmtId="0" fontId="0" fillId="0" borderId="0" xfId="0" applyFill="1" applyAlignment="1">
      <alignment/>
    </xf>
    <xf numFmtId="0" fontId="9" fillId="33" borderId="0" xfId="54" applyFont="1" applyFill="1" applyAlignment="1" applyProtection="1">
      <alignment/>
      <protection/>
    </xf>
    <xf numFmtId="0" fontId="5" fillId="33" borderId="0" xfId="0" applyFont="1" applyFill="1" applyBorder="1" applyAlignment="1">
      <alignment horizontal="left" indent="1"/>
    </xf>
    <xf numFmtId="44" fontId="5" fillId="0" borderId="0" xfId="44" applyFont="1" applyFill="1" applyBorder="1" applyAlignment="1" applyProtection="1">
      <alignment/>
      <protection locked="0"/>
    </xf>
    <xf numFmtId="0" fontId="19" fillId="33" borderId="0" xfId="0" applyFont="1" applyFill="1" applyBorder="1" applyAlignment="1" applyProtection="1">
      <alignment/>
      <protection/>
    </xf>
    <xf numFmtId="0" fontId="16" fillId="33" borderId="10" xfId="0" applyFont="1" applyFill="1" applyBorder="1" applyAlignment="1" applyProtection="1">
      <alignment/>
      <protection/>
    </xf>
    <xf numFmtId="0" fontId="20" fillId="0" borderId="0" xfId="0" applyFont="1" applyAlignment="1">
      <alignment/>
    </xf>
    <xf numFmtId="0" fontId="16" fillId="33" borderId="0" xfId="0" applyFont="1" applyFill="1" applyAlignment="1">
      <alignment/>
    </xf>
    <xf numFmtId="49" fontId="16" fillId="0" borderId="0" xfId="0" applyNumberFormat="1" applyFont="1" applyAlignment="1">
      <alignment horizontal="left"/>
    </xf>
    <xf numFmtId="44" fontId="0" fillId="0" borderId="0" xfId="0" applyNumberFormat="1" applyFont="1" applyBorder="1" applyAlignment="1">
      <alignment/>
    </xf>
    <xf numFmtId="0" fontId="8" fillId="33" borderId="10" xfId="0" applyFont="1" applyFill="1" applyBorder="1" applyAlignment="1" applyProtection="1">
      <alignment/>
      <protection/>
    </xf>
    <xf numFmtId="44" fontId="13" fillId="33" borderId="0" xfId="0" applyNumberFormat="1" applyFont="1" applyFill="1" applyBorder="1" applyAlignment="1" applyProtection="1">
      <alignment/>
      <protection/>
    </xf>
    <xf numFmtId="44" fontId="4" fillId="33" borderId="0" xfId="44" applyFont="1" applyFill="1" applyBorder="1" applyAlignment="1" applyProtection="1">
      <alignment horizontal="left"/>
      <protection/>
    </xf>
    <xf numFmtId="0" fontId="0" fillId="0" borderId="0" xfId="0" applyFont="1" applyAlignment="1">
      <alignment/>
    </xf>
    <xf numFmtId="0" fontId="5" fillId="33" borderId="10" xfId="0" applyFont="1" applyFill="1" applyBorder="1" applyAlignment="1">
      <alignment horizontal="left" indent="1"/>
    </xf>
    <xf numFmtId="0" fontId="0" fillId="33" borderId="10" xfId="0" applyFill="1" applyBorder="1" applyAlignment="1">
      <alignment/>
    </xf>
    <xf numFmtId="0" fontId="4" fillId="33" borderId="10" xfId="0" applyFont="1" applyFill="1" applyBorder="1" applyAlignment="1" applyProtection="1">
      <alignment horizontal="left"/>
      <protection locked="0"/>
    </xf>
    <xf numFmtId="0" fontId="5" fillId="33" borderId="10" xfId="0" applyFont="1" applyFill="1" applyBorder="1" applyAlignment="1" applyProtection="1">
      <alignment horizontal="left"/>
      <protection locked="0"/>
    </xf>
    <xf numFmtId="172" fontId="5" fillId="0" borderId="0" xfId="0" applyNumberFormat="1" applyFont="1" applyFill="1" applyBorder="1" applyAlignment="1" applyProtection="1">
      <alignment/>
      <protection locked="0"/>
    </xf>
    <xf numFmtId="172" fontId="5" fillId="0" borderId="0" xfId="0" applyNumberFormat="1" applyFont="1" applyFill="1" applyBorder="1" applyAlignment="1" applyProtection="1">
      <alignment/>
      <protection/>
    </xf>
    <xf numFmtId="43" fontId="5" fillId="0" borderId="0" xfId="42" applyFont="1" applyFill="1" applyBorder="1" applyAlignment="1" applyProtection="1">
      <alignment/>
      <protection locked="0"/>
    </xf>
    <xf numFmtId="43" fontId="4" fillId="0" borderId="10" xfId="42" applyFont="1" applyFill="1" applyBorder="1" applyAlignment="1" applyProtection="1">
      <alignment/>
      <protection locked="0"/>
    </xf>
    <xf numFmtId="44" fontId="4" fillId="33" borderId="10" xfId="0" applyNumberFormat="1" applyFont="1" applyFill="1" applyBorder="1" applyAlignment="1">
      <alignment/>
    </xf>
    <xf numFmtId="49" fontId="0" fillId="37" borderId="24" xfId="0" applyNumberFormat="1" applyFill="1" applyBorder="1" applyAlignment="1" applyProtection="1">
      <alignment horizontal="left"/>
      <protection locked="0"/>
    </xf>
    <xf numFmtId="44" fontId="5" fillId="37" borderId="0" xfId="44" applyFont="1" applyFill="1" applyBorder="1" applyAlignment="1" applyProtection="1">
      <alignment/>
      <protection locked="0"/>
    </xf>
    <xf numFmtId="44" fontId="4" fillId="37" borderId="10" xfId="44" applyFont="1" applyFill="1" applyBorder="1" applyAlignment="1" applyProtection="1">
      <alignment/>
      <protection/>
    </xf>
    <xf numFmtId="44" fontId="4" fillId="0" borderId="0" xfId="44" applyFont="1" applyFill="1" applyBorder="1" applyAlignment="1" applyProtection="1">
      <alignment/>
      <protection/>
    </xf>
    <xf numFmtId="0" fontId="1" fillId="0" borderId="0" xfId="0" applyFont="1" applyFill="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44" fontId="4" fillId="0" borderId="0" xfId="44" applyFont="1" applyFill="1" applyBorder="1" applyAlignment="1" applyProtection="1">
      <alignment horizontal="left"/>
      <protection/>
    </xf>
    <xf numFmtId="172" fontId="4" fillId="0" borderId="0" xfId="0" applyNumberFormat="1" applyFont="1" applyFill="1" applyBorder="1" applyAlignment="1" applyProtection="1">
      <alignment/>
      <protection/>
    </xf>
    <xf numFmtId="0" fontId="21" fillId="33" borderId="10" xfId="0" applyFont="1" applyFill="1" applyBorder="1" applyAlignment="1">
      <alignment/>
    </xf>
    <xf numFmtId="172" fontId="22" fillId="34" borderId="10" xfId="0" applyNumberFormat="1" applyFont="1" applyFill="1" applyBorder="1" applyAlignment="1" applyProtection="1">
      <alignment/>
      <protection/>
    </xf>
    <xf numFmtId="44" fontId="13" fillId="33" borderId="10" xfId="44" applyFont="1" applyFill="1" applyBorder="1" applyAlignment="1" applyProtection="1">
      <alignment/>
      <protection/>
    </xf>
    <xf numFmtId="44" fontId="8" fillId="33" borderId="10" xfId="44" applyFont="1" applyFill="1" applyBorder="1" applyAlignment="1" applyProtection="1">
      <alignment/>
      <protection/>
    </xf>
    <xf numFmtId="44" fontId="12" fillId="33" borderId="0" xfId="44" applyFont="1" applyFill="1" applyBorder="1" applyAlignment="1" applyProtection="1">
      <alignment/>
      <protection/>
    </xf>
    <xf numFmtId="44" fontId="4" fillId="33" borderId="0" xfId="0" applyNumberFormat="1" applyFont="1" applyFill="1" applyBorder="1" applyAlignment="1">
      <alignment/>
    </xf>
    <xf numFmtId="43" fontId="4" fillId="0" borderId="0" xfId="42" applyFont="1" applyFill="1" applyBorder="1" applyAlignment="1" applyProtection="1">
      <alignment/>
      <protection locked="0"/>
    </xf>
    <xf numFmtId="44" fontId="4" fillId="33" borderId="0" xfId="44" applyFont="1" applyFill="1" applyBorder="1" applyAlignment="1" applyProtection="1">
      <alignment/>
      <protection/>
    </xf>
    <xf numFmtId="0" fontId="4" fillId="33" borderId="0" xfId="0" applyFont="1" applyFill="1" applyBorder="1" applyAlignment="1">
      <alignment/>
    </xf>
    <xf numFmtId="0" fontId="5" fillId="0" borderId="0" xfId="0" applyFont="1" applyFill="1" applyBorder="1" applyAlignment="1" applyProtection="1">
      <alignment horizontal="left"/>
      <protection locked="0"/>
    </xf>
    <xf numFmtId="44" fontId="1" fillId="0" borderId="0" xfId="0" applyNumberFormat="1" applyFont="1" applyBorder="1" applyAlignment="1">
      <alignment/>
    </xf>
    <xf numFmtId="0" fontId="0" fillId="0" borderId="0" xfId="0" applyBorder="1" applyAlignment="1">
      <alignment horizontal="right"/>
    </xf>
    <xf numFmtId="0" fontId="1" fillId="0" borderId="0" xfId="0" applyFont="1" applyBorder="1" applyAlignment="1">
      <alignment/>
    </xf>
    <xf numFmtId="44" fontId="0" fillId="0" borderId="0" xfId="0" applyNumberFormat="1" applyBorder="1" applyAlignment="1">
      <alignment/>
    </xf>
    <xf numFmtId="10" fontId="0" fillId="0" borderId="0" xfId="60" applyNumberFormat="1" applyBorder="1" applyAlignment="1">
      <alignment/>
    </xf>
    <xf numFmtId="17" fontId="1" fillId="0" borderId="0" xfId="0" applyNumberFormat="1" applyFont="1" applyFill="1" applyAlignment="1">
      <alignment/>
    </xf>
    <xf numFmtId="174" fontId="0" fillId="35" borderId="10" xfId="44" applyNumberFormat="1" applyFill="1" applyBorder="1" applyAlignment="1">
      <alignment/>
    </xf>
    <xf numFmtId="180" fontId="0" fillId="35" borderId="14" xfId="60" applyNumberFormat="1" applyFill="1" applyBorder="1" applyAlignment="1">
      <alignment/>
    </xf>
    <xf numFmtId="180" fontId="0" fillId="35" borderId="14" xfId="0" applyNumberFormat="1" applyFill="1" applyBorder="1" applyAlignment="1">
      <alignment/>
    </xf>
    <xf numFmtId="180" fontId="0" fillId="35" borderId="25" xfId="60" applyNumberFormat="1" applyFont="1" applyFill="1" applyBorder="1" applyAlignment="1">
      <alignment/>
    </xf>
    <xf numFmtId="180" fontId="0" fillId="35" borderId="26" xfId="60" applyNumberFormat="1" applyFont="1" applyFill="1" applyBorder="1" applyAlignment="1">
      <alignment/>
    </xf>
    <xf numFmtId="0" fontId="15" fillId="0" borderId="0" xfId="0" applyFont="1" applyFill="1" applyBorder="1" applyAlignment="1">
      <alignment/>
    </xf>
    <xf numFmtId="0" fontId="1" fillId="35" borderId="22" xfId="0" applyFont="1" applyFill="1" applyBorder="1" applyAlignment="1">
      <alignment horizontal="center" wrapText="1"/>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Sheet1"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008DB1"/>
      <rgbColor rgb="00600080"/>
      <rgbColor rgb="00FF8080"/>
      <rgbColor rgb="000080C0"/>
      <rgbColor rgb="00C0C0FF"/>
      <rgbColor rgb="00000080"/>
      <rgbColor rgb="00FF00FF"/>
      <rgbColor rgb="00FFFF00"/>
      <rgbColor rgb="0000FFFF"/>
      <rgbColor rgb="00800080"/>
      <rgbColor rgb="00800000"/>
      <rgbColor rgb="00008080"/>
      <rgbColor rgb="000000FF"/>
      <rgbColor rgb="00236F93"/>
      <rgbColor rgb="00E5EEF5"/>
      <rgbColor rgb="00BBDE51"/>
      <rgbColor rgb="00FFFF99"/>
      <rgbColor rgb="004BAED5"/>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80"/>
                </a:solidFill>
                <a:latin typeface="Arial"/>
                <a:ea typeface="Arial"/>
                <a:cs typeface="Arial"/>
              </a:rPr>
              <a:t>Surplus/deficit</a:t>
            </a:r>
          </a:p>
        </c:rich>
      </c:tx>
      <c:layout>
        <c:manualLayout>
          <c:xMode val="factor"/>
          <c:yMode val="factor"/>
          <c:x val="-0.061"/>
          <c:y val="-0.011"/>
        </c:manualLayout>
      </c:layout>
      <c:spPr>
        <a:solidFill>
          <a:srgbClr val="FFFFFF"/>
        </a:solidFill>
        <a:ln w="3175">
          <a:noFill/>
        </a:ln>
      </c:spPr>
    </c:title>
    <c:plotArea>
      <c:layout>
        <c:manualLayout>
          <c:xMode val="edge"/>
          <c:yMode val="edge"/>
          <c:x val="0.02"/>
          <c:y val="0.10675"/>
          <c:w val="0.72925"/>
          <c:h val="0.68775"/>
        </c:manualLayout>
      </c:layout>
      <c:barChart>
        <c:barDir val="col"/>
        <c:grouping val="clustered"/>
        <c:varyColors val="1"/>
        <c:ser>
          <c:idx val="0"/>
          <c:order val="0"/>
          <c:spPr>
            <a:pattFill prst="pct5">
              <a:fgClr>
                <a:srgbClr val="FF0000"/>
              </a:fgClr>
              <a:bgClr>
                <a:srgbClr val="E3E3E3"/>
              </a:bgClr>
            </a:pattFill>
            <a:ln w="12700">
              <a:solidFill>
                <a:srgbClr val="000000"/>
              </a:solidFill>
            </a:ln>
          </c:spPr>
          <c:invertIfNegative val="1"/>
          <c:extLst>
            <c:ext xmlns:c14="http://schemas.microsoft.com/office/drawing/2007/8/2/chart" uri="{6F2FDCE9-48DA-4B69-8628-5D25D57E5C99}">
              <c14:invertSolidFillFmt>
                <c14:spPr>
                  <a:solidFill>
                    <a:srgbClr val="E3E3E3"/>
                  </a:solidFill>
                </c14:spPr>
              </c14:invertSolidFillFmt>
            </c:ext>
          </c:extLst>
          <c:dPt>
            <c:idx val="0"/>
            <c:invertIfNegative val="1"/>
            <c:spPr>
              <a:pattFill prst="pct5">
                <a:fgClr>
                  <a:srgbClr val="FF0000"/>
                </a:fgClr>
                <a:bgClr>
                  <a:srgbClr val="E3E3E3"/>
                </a:bgClr>
              </a:pattFill>
              <a:ln w="12700">
                <a:solidFill>
                  <a:srgbClr val="000000"/>
                </a:solidFill>
              </a:ln>
            </c:spPr>
          </c:dPt>
          <c:dPt>
            <c:idx val="1"/>
            <c:invertIfNegative val="1"/>
            <c:spPr>
              <a:pattFill prst="pct5">
                <a:fgClr>
                  <a:srgbClr val="FF0000"/>
                </a:fgClr>
                <a:bgClr>
                  <a:srgbClr val="E3E3E3"/>
                </a:bgClr>
              </a:pattFill>
              <a:ln w="12700">
                <a:solidFill>
                  <a:srgbClr val="000000"/>
                </a:solidFill>
              </a:ln>
            </c:spPr>
          </c:dPt>
          <c:dPt>
            <c:idx val="2"/>
            <c:invertIfNegative val="1"/>
            <c:spPr>
              <a:pattFill prst="pct5">
                <a:fgClr>
                  <a:srgbClr val="FF0000"/>
                </a:fgClr>
                <a:bgClr>
                  <a:srgbClr val="E3E3E3"/>
                </a:bgClr>
              </a:pattFill>
              <a:ln w="12700">
                <a:solidFill>
                  <a:srgbClr val="000000"/>
                </a:solidFill>
              </a:ln>
            </c:spPr>
          </c:dPt>
          <c:dPt>
            <c:idx val="3"/>
            <c:invertIfNegative val="1"/>
            <c:spPr>
              <a:pattFill prst="pct5">
                <a:fgClr>
                  <a:srgbClr val="FF0000"/>
                </a:fgClr>
                <a:bgClr>
                  <a:srgbClr val="E3E3E3"/>
                </a:bgClr>
              </a:pattFill>
              <a:ln w="12700">
                <a:solidFill>
                  <a:srgbClr val="000000"/>
                </a:solidFill>
              </a:ln>
            </c:spPr>
          </c:dPt>
          <c:dPt>
            <c:idx val="4"/>
            <c:invertIfNegative val="1"/>
            <c:spPr>
              <a:pattFill prst="pct5">
                <a:fgClr>
                  <a:srgbClr val="FF0000"/>
                </a:fgClr>
                <a:bgClr>
                  <a:srgbClr val="E3E3E3"/>
                </a:bgClr>
              </a:pattFill>
              <a:ln w="12700">
                <a:solidFill>
                  <a:srgbClr val="000000"/>
                </a:solidFill>
              </a:ln>
            </c:spPr>
          </c:dPt>
          <c:cat>
            <c:strRef>
              <c:f>'summary of results'!$H$19:$H$23</c:f>
              <c:strCache/>
            </c:strRef>
          </c:cat>
          <c:val>
            <c:numRef>
              <c:f>'summary of results'!$I$19:$I$23</c:f>
              <c:numCache/>
            </c:numRef>
          </c:val>
        </c:ser>
        <c:axId val="31214258"/>
        <c:axId val="12492867"/>
      </c:barChart>
      <c:catAx>
        <c:axId val="3121425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75" b="0" i="0" u="none" baseline="0">
                <a:solidFill>
                  <a:srgbClr val="000000"/>
                </a:solidFill>
                <a:latin typeface="Arial"/>
                <a:ea typeface="Arial"/>
                <a:cs typeface="Arial"/>
              </a:defRPr>
            </a:pPr>
          </a:p>
        </c:txPr>
        <c:crossAx val="12492867"/>
        <c:crosses val="autoZero"/>
        <c:auto val="1"/>
        <c:lblOffset val="100"/>
        <c:tickLblSkip val="1"/>
        <c:noMultiLvlLbl val="0"/>
      </c:catAx>
      <c:valAx>
        <c:axId val="124928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121425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simplified budget planner'!A1" /><Relationship Id="rId5" Type="http://schemas.openxmlformats.org/officeDocument/2006/relationships/hyperlink" Target="#'simplified budget planner'!A1" /><Relationship Id="rId6" Type="http://schemas.openxmlformats.org/officeDocument/2006/relationships/image" Target="../media/image4.png" /><Relationship Id="rId7" Type="http://schemas.openxmlformats.org/officeDocument/2006/relationships/hyperlink" Target="#'comprehensive budget planner'!A1" /><Relationship Id="rId8" Type="http://schemas.openxmlformats.org/officeDocument/2006/relationships/hyperlink" Target="#'comprehensive budget planner'!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 Id="rId3" Type="http://schemas.openxmlformats.org/officeDocument/2006/relationships/hyperlink" Target="#'simplified budget planner'!A1" /><Relationship Id="rId4" Type="http://schemas.openxmlformats.org/officeDocument/2006/relationships/hyperlink" Target="#'simplified budget planner'!A1" /><Relationship Id="rId5" Type="http://schemas.openxmlformats.org/officeDocument/2006/relationships/image" Target="../media/image4.png" /><Relationship Id="rId6" Type="http://schemas.openxmlformats.org/officeDocument/2006/relationships/hyperlink" Target="#'comprehensive budget planner'!A1" /><Relationship Id="rId7" Type="http://schemas.openxmlformats.org/officeDocument/2006/relationships/hyperlink" Target="#'comprehensive budget planner'!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57150</xdr:rowOff>
    </xdr:from>
    <xdr:to>
      <xdr:col>7</xdr:col>
      <xdr:colOff>485775</xdr:colOff>
      <xdr:row>38</xdr:row>
      <xdr:rowOff>114300</xdr:rowOff>
    </xdr:to>
    <xdr:sp>
      <xdr:nvSpPr>
        <xdr:cNvPr id="1" name="Text 2"/>
        <xdr:cNvSpPr txBox="1">
          <a:spLocks noChangeArrowheads="1"/>
        </xdr:cNvSpPr>
      </xdr:nvSpPr>
      <xdr:spPr>
        <a:xfrm>
          <a:off x="285750" y="2724150"/>
          <a:ext cx="7010400" cy="36195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Before you start, make sure you have your financial documents on hand, such as payslips, bills, mortgage or rent details and credit card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But remember - you don’t have to fill in every field! Just enter what is relevant to you.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completed the spreadsheet, you will have a better picture of your financial position and know how much you can afford to invest.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Make sure you save the spreadsheet so you can keep it up-to-date and refer back to it whenever you like.
</a:t>
          </a:r>
          <a:r>
            <a:rPr lang="en-US" cap="none" sz="1000" b="0" i="0" u="none" baseline="0">
              <a:solidFill>
                <a:srgbClr val="000000"/>
              </a:solidFill>
              <a:latin typeface="Arial"/>
              <a:ea typeface="Arial"/>
              <a:cs typeface="Arial"/>
            </a:rPr>
            <a:t>
</a:t>
          </a:r>
          <a:r>
            <a:rPr lang="en-US" cap="none" sz="1200" b="1" i="0" u="none" baseline="0">
              <a:solidFill>
                <a:srgbClr val="236F93"/>
              </a:solidFill>
              <a:latin typeface="Arial"/>
              <a:ea typeface="Arial"/>
              <a:cs typeface="Arial"/>
            </a:rPr>
            <a:t>How to use this spreadsheet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Read through the assumptions and 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Choose either the 'simplified budget planner' or 'comprehensive budget planner'.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Go to your preferred budget planner worksheet and enter the values in the 'grey' cells in the 'Amount' column and select the frequency for the value from the drop down list. Please note that you do not need to complete every field.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If you completed the 'comprehensive budget planner' worksheet go to the 'summary of results' worksheet to see a summary of your income and expenses and graphs that allow you to see your savings potential and your spending breakdown.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Before making an investment decision, you should consult a financial planner.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Version 8.0.0 July 2016
</a:t>
          </a:r>
        </a:p>
      </xdr:txBody>
    </xdr:sp>
    <xdr:clientData/>
  </xdr:twoCellAnchor>
  <xdr:twoCellAnchor editAs="oneCell">
    <xdr:from>
      <xdr:col>1</xdr:col>
      <xdr:colOff>28575</xdr:colOff>
      <xdr:row>11</xdr:row>
      <xdr:rowOff>38100</xdr:rowOff>
    </xdr:from>
    <xdr:to>
      <xdr:col>1</xdr:col>
      <xdr:colOff>2447925</xdr:colOff>
      <xdr:row>14</xdr:row>
      <xdr:rowOff>28575</xdr:rowOff>
    </xdr:to>
    <xdr:pic>
      <xdr:nvPicPr>
        <xdr:cNvPr id="2" name="Picture 12"/>
        <xdr:cNvPicPr preferRelativeResize="1">
          <a:picLocks noChangeAspect="1"/>
        </xdr:cNvPicPr>
      </xdr:nvPicPr>
      <xdr:blipFill>
        <a:blip r:embed="rId1"/>
        <a:stretch>
          <a:fillRect/>
        </a:stretch>
      </xdr:blipFill>
      <xdr:spPr>
        <a:xfrm>
          <a:off x="285750" y="1819275"/>
          <a:ext cx="2419350" cy="476250"/>
        </a:xfrm>
        <a:prstGeom prst="rect">
          <a:avLst/>
        </a:prstGeom>
        <a:noFill/>
        <a:ln w="9525" cmpd="sng">
          <a:noFill/>
        </a:ln>
      </xdr:spPr>
    </xdr:pic>
    <xdr:clientData/>
  </xdr:twoCellAnchor>
  <xdr:twoCellAnchor editAs="oneCell">
    <xdr:from>
      <xdr:col>0</xdr:col>
      <xdr:colOff>0</xdr:colOff>
      <xdr:row>0</xdr:row>
      <xdr:rowOff>0</xdr:rowOff>
    </xdr:from>
    <xdr:to>
      <xdr:col>7</xdr:col>
      <xdr:colOff>533400</xdr:colOff>
      <xdr:row>9</xdr:row>
      <xdr:rowOff>104775</xdr:rowOff>
    </xdr:to>
    <xdr:pic>
      <xdr:nvPicPr>
        <xdr:cNvPr id="3" name="Picture 13"/>
        <xdr:cNvPicPr preferRelativeResize="1">
          <a:picLocks noChangeAspect="1"/>
        </xdr:cNvPicPr>
      </xdr:nvPicPr>
      <xdr:blipFill>
        <a:blip r:embed="rId2"/>
        <a:stretch>
          <a:fillRect/>
        </a:stretch>
      </xdr:blipFill>
      <xdr:spPr>
        <a:xfrm>
          <a:off x="0" y="0"/>
          <a:ext cx="7343775" cy="1562100"/>
        </a:xfrm>
        <a:prstGeom prst="rect">
          <a:avLst/>
        </a:prstGeom>
        <a:noFill/>
        <a:ln w="9525" cmpd="sng">
          <a:noFill/>
        </a:ln>
      </xdr:spPr>
    </xdr:pic>
    <xdr:clientData/>
  </xdr:twoCellAnchor>
  <xdr:twoCellAnchor>
    <xdr:from>
      <xdr:col>1</xdr:col>
      <xdr:colOff>2409825</xdr:colOff>
      <xdr:row>40</xdr:row>
      <xdr:rowOff>142875</xdr:rowOff>
    </xdr:from>
    <xdr:to>
      <xdr:col>1</xdr:col>
      <xdr:colOff>2676525</xdr:colOff>
      <xdr:row>44</xdr:row>
      <xdr:rowOff>0</xdr:rowOff>
    </xdr:to>
    <xdr:sp>
      <xdr:nvSpPr>
        <xdr:cNvPr id="4" name="Text Box 8"/>
        <xdr:cNvSpPr txBox="1">
          <a:spLocks noChangeArrowheads="1"/>
        </xdr:cNvSpPr>
      </xdr:nvSpPr>
      <xdr:spPr>
        <a:xfrm>
          <a:off x="2667000" y="6734175"/>
          <a:ext cx="266700" cy="61912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OR</a:t>
          </a:r>
        </a:p>
      </xdr:txBody>
    </xdr:sp>
    <xdr:clientData/>
  </xdr:twoCellAnchor>
  <xdr:twoCellAnchor editAs="oneCell">
    <xdr:from>
      <xdr:col>1</xdr:col>
      <xdr:colOff>38100</xdr:colOff>
      <xdr:row>40</xdr:row>
      <xdr:rowOff>76200</xdr:rowOff>
    </xdr:from>
    <xdr:to>
      <xdr:col>1</xdr:col>
      <xdr:colOff>2352675</xdr:colOff>
      <xdr:row>44</xdr:row>
      <xdr:rowOff>47625</xdr:rowOff>
    </xdr:to>
    <xdr:pic>
      <xdr:nvPicPr>
        <xdr:cNvPr id="5" name="Picture 5">
          <a:hlinkClick r:id="rId5"/>
        </xdr:cNvPr>
        <xdr:cNvPicPr preferRelativeResize="1">
          <a:picLocks noChangeAspect="1"/>
        </xdr:cNvPicPr>
      </xdr:nvPicPr>
      <xdr:blipFill>
        <a:blip r:embed="rId3"/>
        <a:stretch>
          <a:fillRect/>
        </a:stretch>
      </xdr:blipFill>
      <xdr:spPr>
        <a:xfrm>
          <a:off x="295275" y="6667500"/>
          <a:ext cx="2314575" cy="733425"/>
        </a:xfrm>
        <a:prstGeom prst="rect">
          <a:avLst/>
        </a:prstGeom>
        <a:noFill/>
        <a:ln w="9525" cmpd="sng">
          <a:noFill/>
        </a:ln>
      </xdr:spPr>
    </xdr:pic>
    <xdr:clientData/>
  </xdr:twoCellAnchor>
  <xdr:twoCellAnchor editAs="oneCell">
    <xdr:from>
      <xdr:col>1</xdr:col>
      <xdr:colOff>2752725</xdr:colOff>
      <xdr:row>40</xdr:row>
      <xdr:rowOff>66675</xdr:rowOff>
    </xdr:from>
    <xdr:to>
      <xdr:col>4</xdr:col>
      <xdr:colOff>428625</xdr:colOff>
      <xdr:row>44</xdr:row>
      <xdr:rowOff>47625</xdr:rowOff>
    </xdr:to>
    <xdr:pic>
      <xdr:nvPicPr>
        <xdr:cNvPr id="6" name="Picture 6">
          <a:hlinkClick r:id="rId8"/>
        </xdr:cNvPr>
        <xdr:cNvPicPr preferRelativeResize="1">
          <a:picLocks noChangeAspect="1"/>
        </xdr:cNvPicPr>
      </xdr:nvPicPr>
      <xdr:blipFill>
        <a:blip r:embed="rId6"/>
        <a:stretch>
          <a:fillRect/>
        </a:stretch>
      </xdr:blipFill>
      <xdr:spPr>
        <a:xfrm>
          <a:off x="3009900" y="6657975"/>
          <a:ext cx="23336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38100</xdr:rowOff>
    </xdr:from>
    <xdr:to>
      <xdr:col>11</xdr:col>
      <xdr:colOff>514350</xdr:colOff>
      <xdr:row>5</xdr:row>
      <xdr:rowOff>123825</xdr:rowOff>
    </xdr:to>
    <xdr:sp>
      <xdr:nvSpPr>
        <xdr:cNvPr id="1" name="Text Box 1"/>
        <xdr:cNvSpPr txBox="1">
          <a:spLocks noChangeArrowheads="1"/>
        </xdr:cNvSpPr>
      </xdr:nvSpPr>
      <xdr:spPr>
        <a:xfrm>
          <a:off x="266700" y="685800"/>
          <a:ext cx="661035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236F93"/>
              </a:solidFill>
              <a:latin typeface="Arial"/>
              <a:ea typeface="Arial"/>
              <a:cs typeface="Arial"/>
            </a:rPr>
            <a:t>Assumptions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18</xdr:row>
      <xdr:rowOff>66675</xdr:rowOff>
    </xdr:from>
    <xdr:to>
      <xdr:col>11</xdr:col>
      <xdr:colOff>533400</xdr:colOff>
      <xdr:row>32</xdr:row>
      <xdr:rowOff>123825</xdr:rowOff>
    </xdr:to>
    <xdr:sp>
      <xdr:nvSpPr>
        <xdr:cNvPr id="2" name="Text Box 13"/>
        <xdr:cNvSpPr txBox="1">
          <a:spLocks noChangeArrowheads="1"/>
        </xdr:cNvSpPr>
      </xdr:nvSpPr>
      <xdr:spPr>
        <a:xfrm>
          <a:off x="285750" y="2981325"/>
          <a:ext cx="6610350" cy="2324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your actual situation differs from the assumptions made, the calculations may differ from your actual amounts.
</a:t>
          </a:r>
          <a:r>
            <a:rPr lang="en-US" cap="none" sz="1000" b="0" i="0" u="none" baseline="0">
              <a:solidFill>
                <a:srgbClr val="000000"/>
              </a:solidFill>
              <a:latin typeface="Arial"/>
              <a:ea typeface="Arial"/>
              <a:cs typeface="Arial"/>
            </a:rPr>
            <a:t>
</a:t>
          </a:r>
          <a:r>
            <a:rPr lang="en-US" cap="none" sz="1200" b="1" i="0" u="none" baseline="0">
              <a:solidFill>
                <a:srgbClr val="236F93"/>
              </a:solidFill>
              <a:latin typeface="Arial"/>
              <a:ea typeface="Arial"/>
              <a:cs typeface="Arial"/>
            </a:rPr>
            <a:t>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calculator generates factual information.  It does not constitute a recommendation or statement of opinion about your financial situation and is not intended to be relied upon for the purpose of making a decision in relation to a financial product.  We suggest you consider seeking advice from your financial planner before making any financial decisions.  The calculator only considers a limited range of issues and does not consider all of your personal circumstances.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calculator is based on a series of assumptions. Details on those assumptions can be found above. You should also check these assumptions carefully as they may not be appropriate to your personal circumstances. Where possible, we have allowed you to change those assumptions within certain limits.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has been issued by IOOF Investment Management Limited (IOOF) ABN 53 006 695 021, AFS Licence No. 230524.</a:t>
          </a:r>
        </a:p>
      </xdr:txBody>
    </xdr:sp>
    <xdr:clientData/>
  </xdr:twoCellAnchor>
  <xdr:twoCellAnchor>
    <xdr:from>
      <xdr:col>1</xdr:col>
      <xdr:colOff>38100</xdr:colOff>
      <xdr:row>5</xdr:row>
      <xdr:rowOff>152400</xdr:rowOff>
    </xdr:from>
    <xdr:to>
      <xdr:col>11</xdr:col>
      <xdr:colOff>552450</xdr:colOff>
      <xdr:row>18</xdr:row>
      <xdr:rowOff>28575</xdr:rowOff>
    </xdr:to>
    <xdr:sp>
      <xdr:nvSpPr>
        <xdr:cNvPr id="3" name="Text Box 14"/>
        <xdr:cNvSpPr txBox="1">
          <a:spLocks noChangeArrowheads="1"/>
        </xdr:cNvSpPr>
      </xdr:nvSpPr>
      <xdr:spPr>
        <a:xfrm>
          <a:off x="304800" y="962025"/>
          <a:ext cx="6610350" cy="1981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The percentage of superannuation contributions is calculated on the 'before tax salary, overtime and bonuses'
</a:t>
          </a:r>
          <a:r>
            <a:rPr lang="en-US" cap="none" sz="1000" b="0" i="0" u="none" baseline="0">
              <a:solidFill>
                <a:srgbClr val="000000"/>
              </a:solidFill>
              <a:latin typeface="Arial"/>
              <a:ea typeface="Arial"/>
              <a:cs typeface="Arial"/>
            </a:rPr>
            <a:t>    amount entered.
</a:t>
          </a:r>
          <a:r>
            <a:rPr lang="en-US" cap="none" sz="1000" b="0" i="0" u="none" baseline="0">
              <a:solidFill>
                <a:srgbClr val="000000"/>
              </a:solidFill>
              <a:latin typeface="Arial"/>
              <a:ea typeface="Arial"/>
              <a:cs typeface="Arial"/>
            </a:rPr>
            <a:t>2. The PAYG tax (plus Medicare levy) has been calculated on the before tax salary entered only and does not
</a:t>
          </a:r>
          <a:r>
            <a:rPr lang="en-US" cap="none" sz="1000" b="0" i="0" u="none" baseline="0">
              <a:solidFill>
                <a:srgbClr val="000000"/>
              </a:solidFill>
              <a:latin typeface="Arial"/>
              <a:ea typeface="Arial"/>
              <a:cs typeface="Arial"/>
            </a:rPr>
            <a:t>    include other possible deductions, offsets (other than the low income tax offset) or tax credits. Tax has not been 
</a:t>
          </a:r>
          <a:r>
            <a:rPr lang="en-US" cap="none" sz="1000" b="0" i="0" u="none" baseline="0">
              <a:solidFill>
                <a:srgbClr val="000000"/>
              </a:solidFill>
              <a:latin typeface="Arial"/>
              <a:ea typeface="Arial"/>
              <a:cs typeface="Arial"/>
            </a:rPr>
            <a:t>    calculated on any other income. 
</a:t>
          </a:r>
          <a:r>
            <a:rPr lang="en-US" cap="none" sz="1000" b="0" i="0" u="none" baseline="0">
              <a:solidFill>
                <a:srgbClr val="000000"/>
              </a:solidFill>
              <a:latin typeface="Arial"/>
              <a:ea typeface="Arial"/>
              <a:cs typeface="Arial"/>
            </a:rPr>
            <a:t>3. PAYG tax is calculated using the personal marginal income tax rates plus Medicare levy effective from 1 July 2016
</a:t>
          </a:r>
          <a:r>
            <a:rPr lang="en-US" cap="none" sz="1000" b="0" i="0" u="none" baseline="0">
              <a:solidFill>
                <a:srgbClr val="000000"/>
              </a:solidFill>
              <a:latin typeface="Arial"/>
              <a:ea typeface="Arial"/>
              <a:cs typeface="Arial"/>
            </a:rPr>
            <a:t>    with a tax-free threshold and no leave loading. The PAYG tax calculation takes into account low income threshold 
</a:t>
          </a:r>
          <a:r>
            <a:rPr lang="en-US" cap="none" sz="1000" b="0" i="0" u="none" baseline="0">
              <a:solidFill>
                <a:srgbClr val="000000"/>
              </a:solidFill>
              <a:latin typeface="Arial"/>
              <a:ea typeface="Arial"/>
              <a:cs typeface="Arial"/>
            </a:rPr>
            <a:t>    at 1 July 2016. The Medicare levy rate used is 2% for salaries greater than $21,335. No Medicare levy is 
</a:t>
          </a:r>
          <a:r>
            <a:rPr lang="en-US" cap="none" sz="1000" b="0" i="0" u="none" baseline="0">
              <a:solidFill>
                <a:srgbClr val="000000"/>
              </a:solidFill>
              <a:latin typeface="Arial"/>
              <a:ea typeface="Arial"/>
              <a:cs typeface="Arial"/>
            </a:rPr>
            <a:t>    calculated for salaries entered below this limit. The Medicare levy surcharge has not been included. 
</a:t>
          </a:r>
          <a:r>
            <a:rPr lang="en-US" cap="none" sz="1000" b="0" i="0" u="none" baseline="0">
              <a:solidFill>
                <a:srgbClr val="000000"/>
              </a:solidFill>
              <a:latin typeface="Arial"/>
              <a:ea typeface="Arial"/>
              <a:cs typeface="Arial"/>
            </a:rPr>
            <a:t>4. No allowance has been made for capital gains tax.
</a:t>
          </a:r>
          <a:r>
            <a:rPr lang="en-US" cap="none" sz="1000" b="0" i="0" u="none" baseline="0">
              <a:solidFill>
                <a:srgbClr val="000000"/>
              </a:solidFill>
              <a:latin typeface="Arial"/>
              <a:ea typeface="Arial"/>
              <a:cs typeface="Arial"/>
            </a:rPr>
            <a:t>5. No allowance has been made for superannuation contribution caps.
</a:t>
          </a:r>
          <a:r>
            <a:rPr lang="en-US" cap="none" sz="1000" b="0" i="0" u="none" baseline="0">
              <a:solidFill>
                <a:srgbClr val="000000"/>
              </a:solidFill>
              <a:latin typeface="Arial"/>
              <a:ea typeface="Arial"/>
              <a:cs typeface="Arial"/>
            </a:rPr>
            <a:t>6. You are greater than 18 years of age.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9525</xdr:colOff>
      <xdr:row>1</xdr:row>
      <xdr:rowOff>47625</xdr:rowOff>
    </xdr:from>
    <xdr:to>
      <xdr:col>4</xdr:col>
      <xdr:colOff>600075</xdr:colOff>
      <xdr:row>4</xdr:row>
      <xdr:rowOff>38100</xdr:rowOff>
    </xdr:to>
    <xdr:pic>
      <xdr:nvPicPr>
        <xdr:cNvPr id="4" name="Picture 19"/>
        <xdr:cNvPicPr preferRelativeResize="1">
          <a:picLocks noChangeAspect="1"/>
        </xdr:cNvPicPr>
      </xdr:nvPicPr>
      <xdr:blipFill>
        <a:blip r:embed="rId1"/>
        <a:stretch>
          <a:fillRect/>
        </a:stretch>
      </xdr:blipFill>
      <xdr:spPr>
        <a:xfrm>
          <a:off x="276225" y="209550"/>
          <a:ext cx="2419350" cy="476250"/>
        </a:xfrm>
        <a:prstGeom prst="rect">
          <a:avLst/>
        </a:prstGeom>
        <a:noFill/>
        <a:ln w="9525" cmpd="sng">
          <a:noFill/>
        </a:ln>
      </xdr:spPr>
    </xdr:pic>
    <xdr:clientData/>
  </xdr:twoCellAnchor>
  <xdr:twoCellAnchor>
    <xdr:from>
      <xdr:col>4</xdr:col>
      <xdr:colOff>581025</xdr:colOff>
      <xdr:row>35</xdr:row>
      <xdr:rowOff>38100</xdr:rowOff>
    </xdr:from>
    <xdr:to>
      <xdr:col>5</xdr:col>
      <xdr:colOff>238125</xdr:colOff>
      <xdr:row>39</xdr:row>
      <xdr:rowOff>9525</xdr:rowOff>
    </xdr:to>
    <xdr:sp>
      <xdr:nvSpPr>
        <xdr:cNvPr id="5" name="Text Box 8"/>
        <xdr:cNvSpPr txBox="1">
          <a:spLocks noChangeArrowheads="1"/>
        </xdr:cNvSpPr>
      </xdr:nvSpPr>
      <xdr:spPr>
        <a:xfrm>
          <a:off x="2676525" y="5743575"/>
          <a:ext cx="266700" cy="61912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OR</a:t>
          </a:r>
        </a:p>
      </xdr:txBody>
    </xdr:sp>
    <xdr:clientData/>
  </xdr:twoCellAnchor>
  <xdr:twoCellAnchor editAs="oneCell">
    <xdr:from>
      <xdr:col>1</xdr:col>
      <xdr:colOff>38100</xdr:colOff>
      <xdr:row>34</xdr:row>
      <xdr:rowOff>133350</xdr:rowOff>
    </xdr:from>
    <xdr:to>
      <xdr:col>4</xdr:col>
      <xdr:colOff>523875</xdr:colOff>
      <xdr:row>39</xdr:row>
      <xdr:rowOff>57150</xdr:rowOff>
    </xdr:to>
    <xdr:pic>
      <xdr:nvPicPr>
        <xdr:cNvPr id="6" name="Picture 5">
          <a:hlinkClick r:id="rId4"/>
        </xdr:cNvPr>
        <xdr:cNvPicPr preferRelativeResize="1">
          <a:picLocks noChangeAspect="1"/>
        </xdr:cNvPicPr>
      </xdr:nvPicPr>
      <xdr:blipFill>
        <a:blip r:embed="rId2"/>
        <a:stretch>
          <a:fillRect/>
        </a:stretch>
      </xdr:blipFill>
      <xdr:spPr>
        <a:xfrm>
          <a:off x="304800" y="5676900"/>
          <a:ext cx="2314575" cy="733425"/>
        </a:xfrm>
        <a:prstGeom prst="rect">
          <a:avLst/>
        </a:prstGeom>
        <a:noFill/>
        <a:ln w="9525" cmpd="sng">
          <a:noFill/>
        </a:ln>
      </xdr:spPr>
    </xdr:pic>
    <xdr:clientData/>
  </xdr:twoCellAnchor>
  <xdr:twoCellAnchor editAs="oneCell">
    <xdr:from>
      <xdr:col>5</xdr:col>
      <xdr:colOff>314325</xdr:colOff>
      <xdr:row>34</xdr:row>
      <xdr:rowOff>123825</xdr:rowOff>
    </xdr:from>
    <xdr:to>
      <xdr:col>9</xdr:col>
      <xdr:colOff>209550</xdr:colOff>
      <xdr:row>39</xdr:row>
      <xdr:rowOff>57150</xdr:rowOff>
    </xdr:to>
    <xdr:pic>
      <xdr:nvPicPr>
        <xdr:cNvPr id="7" name="Picture 6">
          <a:hlinkClick r:id="rId7"/>
        </xdr:cNvPr>
        <xdr:cNvPicPr preferRelativeResize="1">
          <a:picLocks noChangeAspect="1"/>
        </xdr:cNvPicPr>
      </xdr:nvPicPr>
      <xdr:blipFill>
        <a:blip r:embed="rId5"/>
        <a:stretch>
          <a:fillRect/>
        </a:stretch>
      </xdr:blipFill>
      <xdr:spPr>
        <a:xfrm>
          <a:off x="3019425" y="5667375"/>
          <a:ext cx="23336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95250</xdr:rowOff>
    </xdr:from>
    <xdr:to>
      <xdr:col>12</xdr:col>
      <xdr:colOff>323850</xdr:colOff>
      <xdr:row>41</xdr:row>
      <xdr:rowOff>9525</xdr:rowOff>
    </xdr:to>
    <xdr:graphicFrame>
      <xdr:nvGraphicFramePr>
        <xdr:cNvPr id="1" name="Chart 4"/>
        <xdr:cNvGraphicFramePr/>
      </xdr:nvGraphicFramePr>
      <xdr:xfrm>
        <a:off x="2981325" y="2571750"/>
        <a:ext cx="477202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2:G44"/>
  <sheetViews>
    <sheetView showRowColHeaders="0" tabSelected="1" zoomScalePageLayoutView="0" workbookViewId="0" topLeftCell="A1">
      <selection activeCell="D13" sqref="D13"/>
    </sheetView>
  </sheetViews>
  <sheetFormatPr defaultColWidth="9.140625" defaultRowHeight="12.75"/>
  <cols>
    <col min="1" max="1" width="3.8515625" style="6" customWidth="1"/>
    <col min="2" max="2" width="44.421875" style="6" customWidth="1"/>
    <col min="3" max="3" width="7.28125" style="6" customWidth="1"/>
    <col min="4" max="4" width="18.140625" style="6" customWidth="1"/>
    <col min="5" max="6" width="9.140625" style="6" customWidth="1"/>
    <col min="7" max="7" width="10.140625" style="6" customWidth="1"/>
    <col min="8" max="16384" width="9.140625" style="6" customWidth="1"/>
  </cols>
  <sheetData>
    <row r="1" ht="12.75"/>
    <row r="2" ht="12.75"/>
    <row r="3" ht="12.75"/>
    <row r="4" ht="12.75"/>
    <row r="5" ht="12.75"/>
    <row r="6" ht="12.75"/>
    <row r="7" ht="12.75"/>
    <row r="8" ht="12.75"/>
    <row r="9" ht="12.75"/>
    <row r="10" ht="12.75"/>
    <row r="12" spans="1:7" ht="12.75">
      <c r="A12" s="23"/>
      <c r="B12" s="23"/>
      <c r="F12" s="50"/>
      <c r="G12" s="50"/>
    </row>
    <row r="13" spans="1:7" ht="12.75">
      <c r="A13" s="23"/>
      <c r="B13" s="23"/>
      <c r="C13" s="6" t="s">
        <v>103</v>
      </c>
      <c r="D13" s="173"/>
      <c r="F13" s="50"/>
      <c r="G13" s="50"/>
    </row>
    <row r="14" spans="1:7" ht="12.75">
      <c r="A14" s="23"/>
      <c r="B14" s="23"/>
      <c r="C14" s="6" t="s">
        <v>92</v>
      </c>
      <c r="D14" s="65">
        <f ca="1">TODAY()</f>
        <v>42565</v>
      </c>
      <c r="F14" s="50"/>
      <c r="G14" s="50"/>
    </row>
    <row r="15" ht="18.75" customHeight="1">
      <c r="B15" s="147" t="s">
        <v>137</v>
      </c>
    </row>
    <row r="16" spans="1:2" ht="12.75">
      <c r="A16" s="23"/>
      <c r="B16" s="23"/>
    </row>
    <row r="38" ht="12.75">
      <c r="B38" s="146"/>
    </row>
    <row r="40" ht="15.75">
      <c r="B40" s="157" t="s">
        <v>169</v>
      </c>
    </row>
    <row r="41" ht="12.75"/>
    <row r="42" ht="21.75" customHeight="1">
      <c r="B42" s="151"/>
    </row>
    <row r="43" ht="12.75">
      <c r="B43" s="151"/>
    </row>
    <row r="44" ht="12.75">
      <c r="B44" s="151"/>
    </row>
  </sheetData>
  <sheetProtection password="EAF5" sheet="1"/>
  <hyperlinks>
    <hyperlink ref="B15" location="assumptions!A1" display="Go to the assumptions and disclaimer"/>
  </hyperlinks>
  <printOptions/>
  <pageMargins left="0.7480314960629921" right="0.7480314960629921" top="0.984251968503937" bottom="0.984251968503937"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34:B34"/>
  <sheetViews>
    <sheetView showGridLines="0" showRowColHeaders="0" workbookViewId="0" topLeftCell="A1">
      <selection activeCell="A1" sqref="A1"/>
    </sheetView>
  </sheetViews>
  <sheetFormatPr defaultColWidth="9.140625" defaultRowHeight="12.75"/>
  <cols>
    <col min="1" max="1" width="4.00390625" style="0" customWidth="1"/>
  </cols>
  <sheetData>
    <row r="34" ht="15.75">
      <c r="B34" s="157" t="s">
        <v>169</v>
      </c>
    </row>
  </sheetData>
  <sheetProtection password="EAF5" sheet="1"/>
  <printOptions/>
  <pageMargins left="0.7480314960629921" right="0.7480314960629921" top="0.984251968503937" bottom="0.984251968503937" header="0.5118110236220472" footer="0.511811023622047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2:V41"/>
  <sheetViews>
    <sheetView showGridLines="0" showRowColHeaders="0" zoomScalePageLayoutView="0" workbookViewId="0" topLeftCell="A1">
      <selection activeCell="E6" sqref="E6"/>
    </sheetView>
  </sheetViews>
  <sheetFormatPr defaultColWidth="9.140625" defaultRowHeight="12.75"/>
  <cols>
    <col min="1" max="1" width="3.421875" style="6" customWidth="1"/>
    <col min="2" max="2" width="1.7109375" style="6" customWidth="1"/>
    <col min="3" max="3" width="29.8515625" style="6" customWidth="1"/>
    <col min="4" max="4" width="16.8515625" style="0" customWidth="1"/>
    <col min="5" max="5" width="17.28125" style="23" customWidth="1"/>
    <col min="6" max="6" width="14.28125" style="9" customWidth="1"/>
    <col min="7" max="7" width="2.140625" style="9" customWidth="1"/>
    <col min="8" max="10" width="7.421875" style="15" hidden="1" customWidth="1"/>
    <col min="11" max="11" width="10.28125" style="15" hidden="1" customWidth="1"/>
    <col min="12" max="12" width="9.57421875" style="15" hidden="1" customWidth="1"/>
    <col min="13" max="19" width="7.421875" style="15" hidden="1" customWidth="1"/>
    <col min="20" max="20" width="11.8515625" style="15" bestFit="1" customWidth="1"/>
    <col min="21" max="22" width="9.140625" style="15" customWidth="1"/>
    <col min="23" max="16384" width="9.140625" style="6" customWidth="1"/>
  </cols>
  <sheetData>
    <row r="1" ht="12.75"/>
    <row r="2" spans="1:20" ht="30.75" customHeight="1">
      <c r="A2" s="15"/>
      <c r="B2" s="154" t="str">
        <f>"Budget planner for "&amp;Introduction!D13</f>
        <v>Budget planner for </v>
      </c>
      <c r="C2" s="14"/>
      <c r="D2" s="125"/>
      <c r="E2" s="10"/>
      <c r="F2" s="11"/>
      <c r="G2" s="11"/>
      <c r="H2" s="12"/>
      <c r="I2" s="12"/>
      <c r="J2" s="13"/>
      <c r="K2" s="12"/>
      <c r="L2" s="12"/>
      <c r="M2" s="12"/>
      <c r="N2" s="12"/>
      <c r="O2" s="12"/>
      <c r="P2" s="12"/>
      <c r="Q2" s="12"/>
      <c r="R2" s="12"/>
      <c r="S2" s="12"/>
      <c r="T2" s="14"/>
    </row>
    <row r="3" spans="1:20" ht="7.5" customHeight="1">
      <c r="A3" s="15"/>
      <c r="B3" s="154"/>
      <c r="C3" s="14"/>
      <c r="D3" s="125"/>
      <c r="E3" s="10"/>
      <c r="F3" s="11"/>
      <c r="G3" s="11"/>
      <c r="H3" s="12"/>
      <c r="I3" s="12"/>
      <c r="J3" s="13"/>
      <c r="K3" s="12"/>
      <c r="L3" s="12"/>
      <c r="M3" s="12"/>
      <c r="N3" s="12"/>
      <c r="O3" s="12"/>
      <c r="P3" s="12"/>
      <c r="Q3" s="12"/>
      <c r="R3" s="12"/>
      <c r="S3" s="12"/>
      <c r="T3" s="14"/>
    </row>
    <row r="4" spans="1:20" ht="15.75">
      <c r="A4" s="15"/>
      <c r="B4" s="155" t="s">
        <v>129</v>
      </c>
      <c r="C4" s="95"/>
      <c r="D4" s="122"/>
      <c r="E4" s="16" t="s">
        <v>33</v>
      </c>
      <c r="F4" s="96" t="s">
        <v>34</v>
      </c>
      <c r="G4" s="96"/>
      <c r="H4" s="17" t="s">
        <v>0</v>
      </c>
      <c r="I4" s="18" t="s">
        <v>1</v>
      </c>
      <c r="J4" s="17" t="s">
        <v>2</v>
      </c>
      <c r="K4" s="18" t="s">
        <v>3</v>
      </c>
      <c r="L4" s="17" t="s">
        <v>4</v>
      </c>
      <c r="M4" s="18" t="s">
        <v>5</v>
      </c>
      <c r="N4" s="17" t="s">
        <v>6</v>
      </c>
      <c r="O4" s="17" t="s">
        <v>7</v>
      </c>
      <c r="P4" s="18" t="s">
        <v>8</v>
      </c>
      <c r="Q4" s="17" t="s">
        <v>9</v>
      </c>
      <c r="R4" s="18" t="s">
        <v>10</v>
      </c>
      <c r="S4" s="17" t="s">
        <v>11</v>
      </c>
      <c r="T4" s="16" t="s">
        <v>170</v>
      </c>
    </row>
    <row r="5" spans="1:7" ht="16.5" customHeight="1">
      <c r="A5" s="15"/>
      <c r="B5" s="19" t="s">
        <v>12</v>
      </c>
      <c r="C5" s="20"/>
      <c r="G5" s="8"/>
    </row>
    <row r="6" spans="1:20" ht="16.5" customHeight="1">
      <c r="A6" s="15"/>
      <c r="C6" s="20" t="s">
        <v>139</v>
      </c>
      <c r="E6" s="174"/>
      <c r="F6" s="8">
        <v>5</v>
      </c>
      <c r="G6" s="8"/>
      <c r="H6" s="120">
        <f aca="true" t="shared" si="0" ref="H6:S6">IF($F$6=1,$F$37,IF($F$6=2,$F$38,IF($F$6=3,$F$39,IF($F$6=4,$F$40,IF($F$6=5,$F$41,0)))))*$E$6</f>
        <v>0</v>
      </c>
      <c r="I6" s="120">
        <f t="shared" si="0"/>
        <v>0</v>
      </c>
      <c r="J6" s="120">
        <f t="shared" si="0"/>
        <v>0</v>
      </c>
      <c r="K6" s="120">
        <f t="shared" si="0"/>
        <v>0</v>
      </c>
      <c r="L6" s="120">
        <f t="shared" si="0"/>
        <v>0</v>
      </c>
      <c r="M6" s="120">
        <f t="shared" si="0"/>
        <v>0</v>
      </c>
      <c r="N6" s="120">
        <f t="shared" si="0"/>
        <v>0</v>
      </c>
      <c r="O6" s="120">
        <f t="shared" si="0"/>
        <v>0</v>
      </c>
      <c r="P6" s="120">
        <f t="shared" si="0"/>
        <v>0</v>
      </c>
      <c r="Q6" s="120">
        <f t="shared" si="0"/>
        <v>0</v>
      </c>
      <c r="R6" s="120">
        <f t="shared" si="0"/>
        <v>0</v>
      </c>
      <c r="S6" s="120">
        <f t="shared" si="0"/>
        <v>0</v>
      </c>
      <c r="T6" s="22">
        <f>SUM(H6:S6)</f>
        <v>0</v>
      </c>
    </row>
    <row r="7" spans="1:20" ht="16.5" customHeight="1">
      <c r="A7" s="15"/>
      <c r="C7" s="20" t="s">
        <v>140</v>
      </c>
      <c r="E7" s="174"/>
      <c r="F7" s="8">
        <v>5</v>
      </c>
      <c r="G7" s="8"/>
      <c r="H7" s="120">
        <f>IF($F$7=1,$F$37,IF($F$7=2,$F$38,IF($F$7=3,$F$39,IF($F$7=4,$F$40,IF($F$7=5,$F$41,0)))))*$E$7</f>
        <v>0</v>
      </c>
      <c r="I7" s="120">
        <f aca="true" t="shared" si="1" ref="I7:S7">IF($F$7=1,$F$37,IF($F$7=2,$F$38,IF($F$7=3,$F$39,IF($F$7=4,$F$40,IF($F$7=5,$F$41,0)))))*$E$7</f>
        <v>0</v>
      </c>
      <c r="J7" s="120">
        <f t="shared" si="1"/>
        <v>0</v>
      </c>
      <c r="K7" s="120">
        <f t="shared" si="1"/>
        <v>0</v>
      </c>
      <c r="L7" s="120">
        <f t="shared" si="1"/>
        <v>0</v>
      </c>
      <c r="M7" s="120">
        <f t="shared" si="1"/>
        <v>0</v>
      </c>
      <c r="N7" s="120">
        <f t="shared" si="1"/>
        <v>0</v>
      </c>
      <c r="O7" s="120">
        <f t="shared" si="1"/>
        <v>0</v>
      </c>
      <c r="P7" s="120">
        <f t="shared" si="1"/>
        <v>0</v>
      </c>
      <c r="Q7" s="120">
        <f t="shared" si="1"/>
        <v>0</v>
      </c>
      <c r="R7" s="120">
        <f t="shared" si="1"/>
        <v>0</v>
      </c>
      <c r="S7" s="120">
        <f t="shared" si="1"/>
        <v>0</v>
      </c>
      <c r="T7" s="22">
        <f>SUM(H7:S7)</f>
        <v>0</v>
      </c>
    </row>
    <row r="8" spans="1:22" s="150" customFormat="1" ht="7.5" customHeight="1">
      <c r="A8" s="123"/>
      <c r="C8" s="178"/>
      <c r="E8" s="153"/>
      <c r="F8" s="191"/>
      <c r="G8" s="191"/>
      <c r="H8" s="168"/>
      <c r="I8" s="168"/>
      <c r="J8" s="168"/>
      <c r="K8" s="168"/>
      <c r="L8" s="168"/>
      <c r="M8" s="168"/>
      <c r="N8" s="168"/>
      <c r="O8" s="168"/>
      <c r="P8" s="168"/>
      <c r="Q8" s="168"/>
      <c r="R8" s="168"/>
      <c r="S8" s="168"/>
      <c r="T8" s="169"/>
      <c r="U8" s="123"/>
      <c r="V8" s="123"/>
    </row>
    <row r="9" spans="2:20" ht="16.5" customHeight="1">
      <c r="B9" s="130" t="s">
        <v>115</v>
      </c>
      <c r="C9" s="20"/>
      <c r="E9" s="6"/>
      <c r="F9" s="6"/>
      <c r="G9" s="6"/>
      <c r="H9" s="6"/>
      <c r="I9" s="6"/>
      <c r="J9" s="6"/>
      <c r="K9" s="6"/>
      <c r="L9" s="6"/>
      <c r="M9" s="6"/>
      <c r="N9" s="6"/>
      <c r="O9" s="6"/>
      <c r="P9" s="6"/>
      <c r="Q9" s="6"/>
      <c r="R9" s="6"/>
      <c r="S9" s="6"/>
      <c r="T9" s="6"/>
    </row>
    <row r="10" spans="2:20" ht="16.5" customHeight="1">
      <c r="B10" s="130"/>
      <c r="C10" s="20" t="s">
        <v>132</v>
      </c>
      <c r="E10" s="174">
        <f>$K$37</f>
        <v>0</v>
      </c>
      <c r="F10" s="8">
        <v>5</v>
      </c>
      <c r="G10" s="8"/>
      <c r="H10" s="120">
        <f aca="true" t="shared" si="2" ref="H10:S10">IF($F$10=1,$F$37,IF($F$10=2,$F$38,IF($F$10=3,$F$39,IF($F$10=4,$F$40,IF($F$10=5,$F$41,0)))))*$E$10</f>
        <v>0</v>
      </c>
      <c r="I10" s="120">
        <f t="shared" si="2"/>
        <v>0</v>
      </c>
      <c r="J10" s="120">
        <f t="shared" si="2"/>
        <v>0</v>
      </c>
      <c r="K10" s="120">
        <f t="shared" si="2"/>
        <v>0</v>
      </c>
      <c r="L10" s="120">
        <f t="shared" si="2"/>
        <v>0</v>
      </c>
      <c r="M10" s="120">
        <f t="shared" si="2"/>
        <v>0</v>
      </c>
      <c r="N10" s="120">
        <f t="shared" si="2"/>
        <v>0</v>
      </c>
      <c r="O10" s="120">
        <f t="shared" si="2"/>
        <v>0</v>
      </c>
      <c r="P10" s="120">
        <f t="shared" si="2"/>
        <v>0</v>
      </c>
      <c r="Q10" s="120">
        <f t="shared" si="2"/>
        <v>0</v>
      </c>
      <c r="R10" s="120">
        <f t="shared" si="2"/>
        <v>0</v>
      </c>
      <c r="S10" s="120">
        <f t="shared" si="2"/>
        <v>0</v>
      </c>
      <c r="T10" s="22">
        <f>SUM(H10:S10)</f>
        <v>0</v>
      </c>
    </row>
    <row r="11" spans="2:20" ht="15.75" customHeight="1">
      <c r="B11" s="130"/>
      <c r="C11" s="20" t="s">
        <v>133</v>
      </c>
      <c r="E11" s="174">
        <f>$K$38</f>
        <v>0</v>
      </c>
      <c r="F11" s="8">
        <v>5</v>
      </c>
      <c r="G11" s="8"/>
      <c r="H11" s="120">
        <f>IF($F$11=1,$F$37,IF($F$11=2,$F$38,IF($F$11=3,$F$39,IF($F$11=4,$F$40,IF($F$11=5,$F$41,0)))))*$E$11</f>
        <v>0</v>
      </c>
      <c r="I11" s="120">
        <f aca="true" t="shared" si="3" ref="I11:S11">IF($F$11=1,$F$37,IF($F$11=2,$F$38,IF($F$11=3,$F$39,IF($F$11=4,$F$40,IF($F$11=5,$F$41,0)))))*$E$11</f>
        <v>0</v>
      </c>
      <c r="J11" s="120">
        <f t="shared" si="3"/>
        <v>0</v>
      </c>
      <c r="K11" s="120">
        <f t="shared" si="3"/>
        <v>0</v>
      </c>
      <c r="L11" s="120">
        <f t="shared" si="3"/>
        <v>0</v>
      </c>
      <c r="M11" s="120">
        <f t="shared" si="3"/>
        <v>0</v>
      </c>
      <c r="N11" s="120">
        <f t="shared" si="3"/>
        <v>0</v>
      </c>
      <c r="O11" s="120">
        <f t="shared" si="3"/>
        <v>0</v>
      </c>
      <c r="P11" s="120">
        <f t="shared" si="3"/>
        <v>0</v>
      </c>
      <c r="Q11" s="120">
        <f t="shared" si="3"/>
        <v>0</v>
      </c>
      <c r="R11" s="120">
        <f t="shared" si="3"/>
        <v>0</v>
      </c>
      <c r="S11" s="120">
        <f t="shared" si="3"/>
        <v>0</v>
      </c>
      <c r="T11" s="22">
        <f>SUM(H11:S11)</f>
        <v>0</v>
      </c>
    </row>
    <row r="12" spans="1:20" s="19" customFormat="1" ht="12.75">
      <c r="A12" s="6"/>
      <c r="B12" s="48"/>
      <c r="C12" s="2"/>
      <c r="E12" s="131"/>
      <c r="F12" s="49"/>
      <c r="G12" s="8"/>
      <c r="H12" s="132"/>
      <c r="I12" s="132"/>
      <c r="J12" s="132"/>
      <c r="K12" s="132"/>
      <c r="L12" s="132"/>
      <c r="M12" s="132"/>
      <c r="N12" s="132"/>
      <c r="O12" s="132"/>
      <c r="P12" s="132"/>
      <c r="Q12" s="132"/>
      <c r="R12" s="132"/>
      <c r="S12" s="132"/>
      <c r="T12" s="126"/>
    </row>
    <row r="13" spans="1:20" ht="12.75">
      <c r="A13" s="19"/>
      <c r="B13" s="44" t="s">
        <v>165</v>
      </c>
      <c r="C13" s="182"/>
      <c r="D13" s="122"/>
      <c r="E13" s="175">
        <f>C38</f>
        <v>0</v>
      </c>
      <c r="F13" s="27" t="s">
        <v>41</v>
      </c>
      <c r="G13" s="32"/>
      <c r="H13" s="133"/>
      <c r="I13" s="133"/>
      <c r="J13" s="133"/>
      <c r="K13" s="133"/>
      <c r="L13" s="133"/>
      <c r="M13" s="133"/>
      <c r="N13" s="133"/>
      <c r="O13" s="133"/>
      <c r="P13" s="133"/>
      <c r="Q13" s="133"/>
      <c r="R13" s="133"/>
      <c r="S13" s="133"/>
      <c r="T13" s="45">
        <f>E13</f>
        <v>0</v>
      </c>
    </row>
    <row r="14" spans="1:22" s="150" customFormat="1" ht="6.75" customHeight="1">
      <c r="A14" s="177"/>
      <c r="B14" s="178"/>
      <c r="C14" s="179"/>
      <c r="D14" s="77"/>
      <c r="E14" s="176"/>
      <c r="F14" s="143"/>
      <c r="G14" s="180"/>
      <c r="H14" s="132"/>
      <c r="I14" s="132"/>
      <c r="J14" s="132"/>
      <c r="K14" s="132"/>
      <c r="L14" s="132"/>
      <c r="M14" s="132"/>
      <c r="N14" s="132"/>
      <c r="O14" s="132"/>
      <c r="P14" s="132"/>
      <c r="Q14" s="132"/>
      <c r="R14" s="132"/>
      <c r="S14" s="132"/>
      <c r="T14" s="181"/>
      <c r="U14" s="123"/>
      <c r="V14" s="123"/>
    </row>
    <row r="15" spans="1:20" ht="16.5" customHeight="1">
      <c r="A15" s="15"/>
      <c r="B15" s="28" t="s">
        <v>171</v>
      </c>
      <c r="C15" s="20"/>
      <c r="E15" s="20"/>
      <c r="F15" s="21"/>
      <c r="G15" s="21"/>
      <c r="H15" s="22"/>
      <c r="I15" s="22"/>
      <c r="J15" s="22"/>
      <c r="K15" s="22"/>
      <c r="L15" s="22"/>
      <c r="M15" s="22"/>
      <c r="N15" s="22"/>
      <c r="O15" s="22"/>
      <c r="P15" s="22"/>
      <c r="Q15" s="22"/>
      <c r="R15" s="22"/>
      <c r="S15" s="22"/>
      <c r="T15" s="22"/>
    </row>
    <row r="16" spans="3:20" ht="16.5" customHeight="1">
      <c r="C16" s="20" t="s">
        <v>159</v>
      </c>
      <c r="E16" s="174"/>
      <c r="F16" s="8">
        <v>3</v>
      </c>
      <c r="G16" s="8"/>
      <c r="H16" s="120">
        <f aca="true" t="shared" si="4" ref="H16:S16">IF($F$16=1,$F$37,IF($F$16=2,$F$38,IF($F$16=3,$F$39,IF($F$16=4,$F$40,IF($F$16=5,$F$41,0)))))*$E$16</f>
        <v>0</v>
      </c>
      <c r="I16" s="120">
        <f t="shared" si="4"/>
        <v>0</v>
      </c>
      <c r="J16" s="120">
        <f t="shared" si="4"/>
        <v>0</v>
      </c>
      <c r="K16" s="120">
        <f t="shared" si="4"/>
        <v>0</v>
      </c>
      <c r="L16" s="120">
        <f t="shared" si="4"/>
        <v>0</v>
      </c>
      <c r="M16" s="120">
        <f t="shared" si="4"/>
        <v>0</v>
      </c>
      <c r="N16" s="120">
        <f t="shared" si="4"/>
        <v>0</v>
      </c>
      <c r="O16" s="120">
        <f t="shared" si="4"/>
        <v>0</v>
      </c>
      <c r="P16" s="120">
        <f t="shared" si="4"/>
        <v>0</v>
      </c>
      <c r="Q16" s="120">
        <f t="shared" si="4"/>
        <v>0</v>
      </c>
      <c r="R16" s="120">
        <f t="shared" si="4"/>
        <v>0</v>
      </c>
      <c r="S16" s="120">
        <f t="shared" si="4"/>
        <v>0</v>
      </c>
      <c r="T16" s="22">
        <f aca="true" t="shared" si="5" ref="T16:T24">SUM(H16:S16)</f>
        <v>0</v>
      </c>
    </row>
    <row r="17" spans="3:20" ht="16.5" customHeight="1">
      <c r="C17" s="20" t="s">
        <v>160</v>
      </c>
      <c r="D17" s="20"/>
      <c r="E17" s="174"/>
      <c r="F17" s="8">
        <v>3</v>
      </c>
      <c r="G17" s="8"/>
      <c r="H17" s="120">
        <f aca="true" t="shared" si="6" ref="H17:S17">IF($F$17=1,$F$37,IF($F$17=2,$F$38,IF($F$17=3,$F$39,IF($F$17=4,$F$40,IF($F$17=5,$F$41,0)))))*$E$17</f>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22">
        <f t="shared" si="5"/>
        <v>0</v>
      </c>
    </row>
    <row r="18" spans="3:20" ht="16.5" customHeight="1">
      <c r="C18" s="20" t="s">
        <v>161</v>
      </c>
      <c r="D18" s="20"/>
      <c r="E18" s="174"/>
      <c r="F18" s="8">
        <v>3</v>
      </c>
      <c r="G18" s="8"/>
      <c r="H18" s="120">
        <f aca="true" t="shared" si="7" ref="H18:S18">IF($F$18=1,$F$37,IF($F$18=2,$F$38,IF($F$18=3,$F$39,IF($F$18=4,$F$40,IF($F$18=5,$F$41,0)))))*$E$18</f>
        <v>0</v>
      </c>
      <c r="I18" s="120">
        <f t="shared" si="7"/>
        <v>0</v>
      </c>
      <c r="J18" s="120">
        <f t="shared" si="7"/>
        <v>0</v>
      </c>
      <c r="K18" s="120">
        <f t="shared" si="7"/>
        <v>0</v>
      </c>
      <c r="L18" s="120">
        <f t="shared" si="7"/>
        <v>0</v>
      </c>
      <c r="M18" s="120">
        <f t="shared" si="7"/>
        <v>0</v>
      </c>
      <c r="N18" s="120">
        <f t="shared" si="7"/>
        <v>0</v>
      </c>
      <c r="O18" s="120">
        <f t="shared" si="7"/>
        <v>0</v>
      </c>
      <c r="P18" s="120">
        <f t="shared" si="7"/>
        <v>0</v>
      </c>
      <c r="Q18" s="120">
        <f t="shared" si="7"/>
        <v>0</v>
      </c>
      <c r="R18" s="120">
        <f t="shared" si="7"/>
        <v>0</v>
      </c>
      <c r="S18" s="120">
        <f t="shared" si="7"/>
        <v>0</v>
      </c>
      <c r="T18" s="22">
        <f t="shared" si="5"/>
        <v>0</v>
      </c>
    </row>
    <row r="19" spans="1:20" ht="16.5" customHeight="1">
      <c r="A19" s="15"/>
      <c r="C19" s="20" t="s">
        <v>162</v>
      </c>
      <c r="D19" s="20"/>
      <c r="E19" s="174"/>
      <c r="F19" s="8">
        <v>3</v>
      </c>
      <c r="G19" s="8"/>
      <c r="H19" s="120">
        <f aca="true" t="shared" si="8" ref="H19:S19">IF($F$19=1,$F$37,IF($F$19=2,$F$38,IF($F$19=3,$F$39,IF($F$19=4,$F$40,IF($F$19=5,$F$41,0)))))*$E$19</f>
        <v>0</v>
      </c>
      <c r="I19" s="120">
        <f t="shared" si="8"/>
        <v>0</v>
      </c>
      <c r="J19" s="120">
        <f t="shared" si="8"/>
        <v>0</v>
      </c>
      <c r="K19" s="120">
        <f t="shared" si="8"/>
        <v>0</v>
      </c>
      <c r="L19" s="120">
        <f t="shared" si="8"/>
        <v>0</v>
      </c>
      <c r="M19" s="120">
        <f t="shared" si="8"/>
        <v>0</v>
      </c>
      <c r="N19" s="120">
        <f t="shared" si="8"/>
        <v>0</v>
      </c>
      <c r="O19" s="120">
        <f t="shared" si="8"/>
        <v>0</v>
      </c>
      <c r="P19" s="120">
        <f t="shared" si="8"/>
        <v>0</v>
      </c>
      <c r="Q19" s="120">
        <f t="shared" si="8"/>
        <v>0</v>
      </c>
      <c r="R19" s="120">
        <f t="shared" si="8"/>
        <v>0</v>
      </c>
      <c r="S19" s="120">
        <f t="shared" si="8"/>
        <v>0</v>
      </c>
      <c r="T19" s="22">
        <f t="shared" si="5"/>
        <v>0</v>
      </c>
    </row>
    <row r="20" spans="3:20" ht="16.5" customHeight="1">
      <c r="C20" s="20" t="s">
        <v>163</v>
      </c>
      <c r="D20" s="20"/>
      <c r="E20" s="174"/>
      <c r="F20" s="8">
        <v>3</v>
      </c>
      <c r="G20" s="8"/>
      <c r="H20" s="120">
        <f aca="true" t="shared" si="9" ref="H20:S20">IF($F$20=1,$F$37,IF($F$20=2,$F$38,IF($F$20=3,$F$39,IF($F$20=4,$F$40,IF($F$20=5,$F$41,0)))))*$E$20</f>
        <v>0</v>
      </c>
      <c r="I20" s="120">
        <f t="shared" si="9"/>
        <v>0</v>
      </c>
      <c r="J20" s="120">
        <f t="shared" si="9"/>
        <v>0</v>
      </c>
      <c r="K20" s="120">
        <f t="shared" si="9"/>
        <v>0</v>
      </c>
      <c r="L20" s="120">
        <f t="shared" si="9"/>
        <v>0</v>
      </c>
      <c r="M20" s="120">
        <f t="shared" si="9"/>
        <v>0</v>
      </c>
      <c r="N20" s="120">
        <f t="shared" si="9"/>
        <v>0</v>
      </c>
      <c r="O20" s="120">
        <f t="shared" si="9"/>
        <v>0</v>
      </c>
      <c r="P20" s="120">
        <f t="shared" si="9"/>
        <v>0</v>
      </c>
      <c r="Q20" s="120">
        <f t="shared" si="9"/>
        <v>0</v>
      </c>
      <c r="R20" s="120">
        <f t="shared" si="9"/>
        <v>0</v>
      </c>
      <c r="S20" s="120">
        <f t="shared" si="9"/>
        <v>0</v>
      </c>
      <c r="T20" s="22">
        <f t="shared" si="5"/>
        <v>0</v>
      </c>
    </row>
    <row r="21" spans="3:20" ht="16.5" customHeight="1">
      <c r="C21" s="20" t="s">
        <v>164</v>
      </c>
      <c r="D21" s="20"/>
      <c r="E21" s="174"/>
      <c r="F21" s="8">
        <v>3</v>
      </c>
      <c r="G21" s="8"/>
      <c r="H21" s="120">
        <f aca="true" t="shared" si="10" ref="H21:S21">IF($F$21=1,$F$37,IF($F$21=2,$F$38,IF($F$21=3,$F$39,IF($F$21=4,$F$40,IF($F$21=5,$F$41,0)))))*$E$21</f>
        <v>0</v>
      </c>
      <c r="I21" s="120">
        <f t="shared" si="10"/>
        <v>0</v>
      </c>
      <c r="J21" s="120">
        <f t="shared" si="10"/>
        <v>0</v>
      </c>
      <c r="K21" s="120">
        <f t="shared" si="10"/>
        <v>0</v>
      </c>
      <c r="L21" s="120">
        <f t="shared" si="10"/>
        <v>0</v>
      </c>
      <c r="M21" s="120">
        <f t="shared" si="10"/>
        <v>0</v>
      </c>
      <c r="N21" s="120">
        <f t="shared" si="10"/>
        <v>0</v>
      </c>
      <c r="O21" s="120">
        <f t="shared" si="10"/>
        <v>0</v>
      </c>
      <c r="P21" s="120">
        <f t="shared" si="10"/>
        <v>0</v>
      </c>
      <c r="Q21" s="120">
        <f t="shared" si="10"/>
        <v>0</v>
      </c>
      <c r="R21" s="120">
        <f t="shared" si="10"/>
        <v>0</v>
      </c>
      <c r="S21" s="120">
        <f t="shared" si="10"/>
        <v>0</v>
      </c>
      <c r="T21" s="22">
        <f t="shared" si="5"/>
        <v>0</v>
      </c>
    </row>
    <row r="22" spans="3:20" ht="16.5" customHeight="1">
      <c r="C22" s="20" t="s">
        <v>120</v>
      </c>
      <c r="D22" s="20"/>
      <c r="E22" s="174"/>
      <c r="F22" s="8">
        <v>3</v>
      </c>
      <c r="G22" s="8"/>
      <c r="H22" s="120">
        <f aca="true" t="shared" si="11" ref="H22:S22">IF($F$22=1,$F$37,IF($F$22=2,$F$38,IF($F$22=3,$F$39,IF($F$22=4,$F$40,IF($F$22=5,$F$41,0)))))*$E$22</f>
        <v>0</v>
      </c>
      <c r="I22" s="120">
        <f t="shared" si="11"/>
        <v>0</v>
      </c>
      <c r="J22" s="120">
        <f t="shared" si="11"/>
        <v>0</v>
      </c>
      <c r="K22" s="120">
        <f t="shared" si="11"/>
        <v>0</v>
      </c>
      <c r="L22" s="120">
        <f t="shared" si="11"/>
        <v>0</v>
      </c>
      <c r="M22" s="120">
        <f t="shared" si="11"/>
        <v>0</v>
      </c>
      <c r="N22" s="120">
        <f t="shared" si="11"/>
        <v>0</v>
      </c>
      <c r="O22" s="120">
        <f t="shared" si="11"/>
        <v>0</v>
      </c>
      <c r="P22" s="120">
        <f t="shared" si="11"/>
        <v>0</v>
      </c>
      <c r="Q22" s="120">
        <f t="shared" si="11"/>
        <v>0</v>
      </c>
      <c r="R22" s="120">
        <f t="shared" si="11"/>
        <v>0</v>
      </c>
      <c r="S22" s="120">
        <f t="shared" si="11"/>
        <v>0</v>
      </c>
      <c r="T22" s="22">
        <f t="shared" si="5"/>
        <v>0</v>
      </c>
    </row>
    <row r="23" spans="1:20" ht="16.5" customHeight="1">
      <c r="A23" s="15"/>
      <c r="C23" s="20" t="s">
        <v>112</v>
      </c>
      <c r="E23" s="174"/>
      <c r="F23" s="8">
        <v>3</v>
      </c>
      <c r="G23" s="8"/>
      <c r="H23" s="120">
        <f aca="true" t="shared" si="12" ref="H23:S23">IF($F$23=1,$F$37,IF($F$23=2,$F$38,IF($F$23=3,$F$39,IF($F$23=4,$F$40,IF($F$23=5,$F$41,0)))))*$E$23</f>
        <v>0</v>
      </c>
      <c r="I23" s="120">
        <f t="shared" si="12"/>
        <v>0</v>
      </c>
      <c r="J23" s="120">
        <f t="shared" si="12"/>
        <v>0</v>
      </c>
      <c r="K23" s="120">
        <f t="shared" si="12"/>
        <v>0</v>
      </c>
      <c r="L23" s="120">
        <f t="shared" si="12"/>
        <v>0</v>
      </c>
      <c r="M23" s="120">
        <f t="shared" si="12"/>
        <v>0</v>
      </c>
      <c r="N23" s="120">
        <f t="shared" si="12"/>
        <v>0</v>
      </c>
      <c r="O23" s="120">
        <f t="shared" si="12"/>
        <v>0</v>
      </c>
      <c r="P23" s="120">
        <f t="shared" si="12"/>
        <v>0</v>
      </c>
      <c r="Q23" s="120">
        <f t="shared" si="12"/>
        <v>0</v>
      </c>
      <c r="R23" s="120">
        <f t="shared" si="12"/>
        <v>0</v>
      </c>
      <c r="S23" s="120">
        <f t="shared" si="12"/>
        <v>0</v>
      </c>
      <c r="T23" s="22">
        <f t="shared" si="5"/>
        <v>0</v>
      </c>
    </row>
    <row r="24" spans="1:20" ht="16.5" customHeight="1">
      <c r="A24" s="15"/>
      <c r="C24" s="20" t="s">
        <v>121</v>
      </c>
      <c r="D24" s="36"/>
      <c r="E24" s="174"/>
      <c r="F24" s="8">
        <v>3</v>
      </c>
      <c r="G24" s="8"/>
      <c r="H24" s="120">
        <f aca="true" t="shared" si="13" ref="H24:S24">IF($F$24=1,$F$37,IF($F$24=2,$F$38,IF($F$24=3,$F$39,IF($F$24=4,$F$40,IF($F$24=5,$F$41,0)))))*$E$24</f>
        <v>0</v>
      </c>
      <c r="I24" s="120">
        <f t="shared" si="13"/>
        <v>0</v>
      </c>
      <c r="J24" s="120">
        <f t="shared" si="13"/>
        <v>0</v>
      </c>
      <c r="K24" s="120">
        <f t="shared" si="13"/>
        <v>0</v>
      </c>
      <c r="L24" s="120">
        <f t="shared" si="13"/>
        <v>0</v>
      </c>
      <c r="M24" s="120">
        <f t="shared" si="13"/>
        <v>0</v>
      </c>
      <c r="N24" s="120">
        <f t="shared" si="13"/>
        <v>0</v>
      </c>
      <c r="O24" s="120">
        <f t="shared" si="13"/>
        <v>0</v>
      </c>
      <c r="P24" s="120">
        <f t="shared" si="13"/>
        <v>0</v>
      </c>
      <c r="Q24" s="120">
        <f t="shared" si="13"/>
        <v>0</v>
      </c>
      <c r="R24" s="120">
        <f t="shared" si="13"/>
        <v>0</v>
      </c>
      <c r="S24" s="120">
        <f t="shared" si="13"/>
        <v>0</v>
      </c>
      <c r="T24" s="22">
        <f t="shared" si="5"/>
        <v>0</v>
      </c>
    </row>
    <row r="25" spans="1:20" s="123" customFormat="1" ht="16.5" customHeight="1">
      <c r="A25" s="140"/>
      <c r="B25" s="141" t="s">
        <v>118</v>
      </c>
      <c r="C25" s="141"/>
      <c r="E25" s="142">
        <f>T25</f>
        <v>0</v>
      </c>
      <c r="F25" s="143" t="s">
        <v>41</v>
      </c>
      <c r="G25" s="143"/>
      <c r="H25" s="144"/>
      <c r="I25" s="144"/>
      <c r="J25" s="144"/>
      <c r="K25" s="144"/>
      <c r="L25" s="144"/>
      <c r="M25" s="144"/>
      <c r="N25" s="144"/>
      <c r="O25" s="144"/>
      <c r="P25" s="144"/>
      <c r="Q25" s="144"/>
      <c r="R25" s="144"/>
      <c r="S25" s="144"/>
      <c r="T25" s="144">
        <f>SUM(T16:T24)</f>
        <v>0</v>
      </c>
    </row>
    <row r="26" spans="1:20" ht="12.75">
      <c r="A26" s="15"/>
      <c r="B26" s="19"/>
      <c r="C26" s="36"/>
      <c r="E26" s="36"/>
      <c r="F26" s="37"/>
      <c r="G26" s="37"/>
      <c r="H26" s="22"/>
      <c r="I26" s="22"/>
      <c r="J26" s="22"/>
      <c r="K26" s="22"/>
      <c r="L26" s="22"/>
      <c r="M26" s="22"/>
      <c r="N26" s="22"/>
      <c r="O26" s="22"/>
      <c r="P26" s="22"/>
      <c r="Q26" s="22"/>
      <c r="R26" s="22"/>
      <c r="S26" s="22"/>
      <c r="T26" s="22"/>
    </row>
    <row r="27" spans="1:20" ht="12.75">
      <c r="A27" s="123"/>
      <c r="B27" s="38" t="s">
        <v>149</v>
      </c>
      <c r="C27" s="39"/>
      <c r="D27" s="124"/>
      <c r="E27" s="39"/>
      <c r="F27" s="40"/>
      <c r="G27" s="40"/>
      <c r="H27" s="41"/>
      <c r="I27" s="41"/>
      <c r="J27" s="41"/>
      <c r="K27" s="41"/>
      <c r="L27" s="41"/>
      <c r="M27" s="41"/>
      <c r="N27" s="41"/>
      <c r="O27" s="41"/>
      <c r="P27" s="41"/>
      <c r="Q27" s="41"/>
      <c r="R27" s="41"/>
      <c r="S27" s="41"/>
      <c r="T27" s="183">
        <f>T13-T25</f>
        <v>0</v>
      </c>
    </row>
    <row r="28" spans="1:20" ht="12.75">
      <c r="A28" s="15"/>
      <c r="B28" s="19"/>
      <c r="C28" s="36"/>
      <c r="E28" s="36"/>
      <c r="F28" s="37"/>
      <c r="G28" s="37"/>
      <c r="H28" s="22"/>
      <c r="I28" s="22"/>
      <c r="J28" s="22"/>
      <c r="K28" s="22"/>
      <c r="L28" s="22"/>
      <c r="M28" s="22"/>
      <c r="N28" s="22"/>
      <c r="O28" s="22"/>
      <c r="P28" s="22"/>
      <c r="Q28" s="22"/>
      <c r="R28" s="22"/>
      <c r="S28" s="22"/>
      <c r="T28" s="22"/>
    </row>
    <row r="29" spans="1:20" ht="12.75">
      <c r="A29" s="15"/>
      <c r="B29" s="46" t="s">
        <v>19</v>
      </c>
      <c r="C29" s="20"/>
      <c r="E29" s="20"/>
      <c r="F29" s="21"/>
      <c r="G29" s="21"/>
      <c r="H29" s="22"/>
      <c r="I29" s="22"/>
      <c r="J29" s="22"/>
      <c r="K29" s="22"/>
      <c r="L29" s="22"/>
      <c r="M29" s="22"/>
      <c r="N29" s="22"/>
      <c r="O29" s="22"/>
      <c r="P29" s="22"/>
      <c r="Q29" s="22"/>
      <c r="R29" s="22"/>
      <c r="S29" s="22"/>
      <c r="T29" s="22"/>
    </row>
    <row r="30" spans="1:20" ht="12.75">
      <c r="A30" s="15"/>
      <c r="B30" s="33"/>
      <c r="C30" s="47" t="s">
        <v>119</v>
      </c>
      <c r="E30" s="161">
        <f>E13</f>
        <v>0</v>
      </c>
      <c r="F30" s="21"/>
      <c r="G30" s="21"/>
      <c r="H30" s="22"/>
      <c r="I30" s="22"/>
      <c r="J30" s="22"/>
      <c r="K30" s="22"/>
      <c r="L30" s="22"/>
      <c r="M30" s="22"/>
      <c r="N30" s="22"/>
      <c r="O30" s="22"/>
      <c r="P30" s="22"/>
      <c r="Q30" s="22"/>
      <c r="R30" s="22"/>
      <c r="S30" s="22"/>
      <c r="T30" s="22"/>
    </row>
    <row r="31" spans="1:20" ht="12.75">
      <c r="A31" s="15"/>
      <c r="B31" s="42"/>
      <c r="C31" s="25" t="s">
        <v>128</v>
      </c>
      <c r="D31" s="122"/>
      <c r="E31" s="184">
        <f>T25</f>
        <v>0</v>
      </c>
      <c r="I31" s="22"/>
      <c r="J31" s="22"/>
      <c r="K31" s="22"/>
      <c r="L31" s="22"/>
      <c r="M31" s="22"/>
      <c r="N31" s="22"/>
      <c r="O31" s="22"/>
      <c r="P31" s="22"/>
      <c r="Q31" s="22"/>
      <c r="R31" s="22"/>
      <c r="S31" s="22"/>
      <c r="T31" s="22"/>
    </row>
    <row r="32" spans="1:20" ht="15.75">
      <c r="A32" s="15"/>
      <c r="B32" s="160" t="s">
        <v>31</v>
      </c>
      <c r="C32" s="30"/>
      <c r="D32" s="122"/>
      <c r="E32" s="185">
        <f>E30-E31</f>
        <v>0</v>
      </c>
      <c r="I32" s="22"/>
      <c r="J32" s="22"/>
      <c r="K32" s="22"/>
      <c r="L32" s="22"/>
      <c r="M32" s="22"/>
      <c r="N32" s="22"/>
      <c r="O32" s="22"/>
      <c r="P32" s="22"/>
      <c r="Q32" s="22"/>
      <c r="R32" s="22"/>
      <c r="S32" s="22"/>
      <c r="T32" s="22"/>
    </row>
    <row r="33" spans="1:5" ht="12.75">
      <c r="A33" s="15"/>
      <c r="B33" s="15"/>
      <c r="C33" s="15"/>
      <c r="E33" s="15"/>
    </row>
    <row r="34" spans="1:7" ht="12.75">
      <c r="A34" s="15"/>
      <c r="B34" s="15"/>
      <c r="C34" s="15"/>
      <c r="E34" s="15"/>
      <c r="F34" s="43"/>
      <c r="G34" s="43"/>
    </row>
    <row r="35" spans="1:7" ht="12.75">
      <c r="A35" s="15"/>
      <c r="B35" s="15"/>
      <c r="C35" s="15"/>
      <c r="E35" s="15"/>
      <c r="F35" s="43"/>
      <c r="G35" s="43"/>
    </row>
    <row r="37" spans="3:13" ht="12.75" hidden="1">
      <c r="C37" s="6" t="s">
        <v>134</v>
      </c>
      <c r="E37" s="23" t="s">
        <v>35</v>
      </c>
      <c r="F37" s="9">
        <f>52/12</f>
        <v>4.333333333333333</v>
      </c>
      <c r="H37" s="15">
        <v>1</v>
      </c>
      <c r="I37" s="15">
        <v>52</v>
      </c>
      <c r="J37" s="15">
        <f>VLOOKUP(F10,H37:I41,2)</f>
        <v>1</v>
      </c>
      <c r="K37" s="64">
        <f>'PAYG tax calculation'!C53/J37</f>
        <v>0</v>
      </c>
      <c r="L37" s="15" t="s">
        <v>90</v>
      </c>
      <c r="M37" s="6"/>
    </row>
    <row r="38" spans="3:13" ht="12.75" hidden="1">
      <c r="C38" s="129">
        <f>T6+T7-T10-T11</f>
        <v>0</v>
      </c>
      <c r="E38" s="23" t="s">
        <v>39</v>
      </c>
      <c r="F38" s="9">
        <f>26/12</f>
        <v>2.1666666666666665</v>
      </c>
      <c r="H38" s="15">
        <v>2</v>
      </c>
      <c r="I38" s="15">
        <v>26</v>
      </c>
      <c r="J38" s="15">
        <f>VLOOKUP(F11,H37:I41,2)</f>
        <v>1</v>
      </c>
      <c r="K38" s="64">
        <f>'PAYG tax calculation'!C71/J38</f>
        <v>0</v>
      </c>
      <c r="L38" s="15" t="s">
        <v>91</v>
      </c>
      <c r="M38" s="6"/>
    </row>
    <row r="39" spans="5:9" ht="12.75" hidden="1">
      <c r="E39" s="23" t="s">
        <v>36</v>
      </c>
      <c r="F39" s="9">
        <v>1</v>
      </c>
      <c r="H39" s="15">
        <v>3</v>
      </c>
      <c r="I39" s="15">
        <v>12</v>
      </c>
    </row>
    <row r="40" spans="5:9" ht="12.75" hidden="1">
      <c r="E40" s="23" t="s">
        <v>38</v>
      </c>
      <c r="F40" s="9">
        <f>4/12</f>
        <v>0.3333333333333333</v>
      </c>
      <c r="H40" s="15">
        <v>4</v>
      </c>
      <c r="I40" s="15">
        <v>4</v>
      </c>
    </row>
    <row r="41" spans="5:9" ht="12.75" hidden="1">
      <c r="E41" s="23" t="s">
        <v>37</v>
      </c>
      <c r="F41" s="9">
        <f>1/12</f>
        <v>0.08333333333333333</v>
      </c>
      <c r="H41" s="15">
        <v>5</v>
      </c>
      <c r="I41" s="15">
        <v>1</v>
      </c>
    </row>
  </sheetData>
  <sheetProtection password="EAF5" sheet="1" objects="1" scenarios="1"/>
  <protectedRanges>
    <protectedRange password="DC9A" sqref="E6:E8" name="Range1"/>
  </protectedRanges>
  <printOptions/>
  <pageMargins left="0.7480314960629921" right="0.7480314960629921" top="0.984251968503937" bottom="0.984251968503937" header="0.5118110236220472" footer="0.5118110236220472"/>
  <pageSetup fitToHeight="3" fitToWidth="1" horizontalDpi="600" verticalDpi="600" orientation="portrait" paperSize="9" scale="76"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2:V128"/>
  <sheetViews>
    <sheetView showGridLines="0" showRowColHeaders="0" zoomScalePageLayoutView="0" workbookViewId="0" topLeftCell="A1">
      <selection activeCell="E6" sqref="E6"/>
    </sheetView>
  </sheetViews>
  <sheetFormatPr defaultColWidth="9.140625" defaultRowHeight="12.75"/>
  <cols>
    <col min="1" max="1" width="3.421875" style="6" customWidth="1"/>
    <col min="2" max="2" width="1.7109375" style="6" customWidth="1"/>
    <col min="3" max="3" width="34.28125" style="6" customWidth="1"/>
    <col min="4" max="4" width="12.421875" style="0" customWidth="1"/>
    <col min="5" max="5" width="16.8515625" style="23" customWidth="1"/>
    <col min="6" max="6" width="14.28125" style="9" customWidth="1"/>
    <col min="7" max="7" width="2.140625" style="9" customWidth="1"/>
    <col min="8" max="10" width="7.421875" style="15" hidden="1" customWidth="1"/>
    <col min="11" max="11" width="10.28125" style="15" hidden="1" customWidth="1"/>
    <col min="12" max="12" width="9.57421875" style="15" hidden="1" customWidth="1"/>
    <col min="13" max="19" width="7.421875" style="15" hidden="1" customWidth="1"/>
    <col min="20" max="20" width="11.8515625" style="15" bestFit="1" customWidth="1"/>
    <col min="21" max="22" width="9.140625" style="15" customWidth="1"/>
    <col min="23" max="16384" width="9.140625" style="6" customWidth="1"/>
  </cols>
  <sheetData>
    <row r="1" ht="12.75"/>
    <row r="2" spans="1:20" ht="30.75" customHeight="1">
      <c r="A2" s="15"/>
      <c r="B2" s="154" t="str">
        <f>"Budget planner for "&amp;Introduction!D13</f>
        <v>Budget planner for </v>
      </c>
      <c r="C2" s="14"/>
      <c r="D2" s="125"/>
      <c r="E2" s="10"/>
      <c r="F2" s="11"/>
      <c r="G2" s="11"/>
      <c r="H2" s="12"/>
      <c r="I2" s="12"/>
      <c r="J2" s="13"/>
      <c r="K2" s="12"/>
      <c r="L2" s="12"/>
      <c r="M2" s="12"/>
      <c r="N2" s="12"/>
      <c r="O2" s="12"/>
      <c r="P2" s="12"/>
      <c r="Q2" s="12"/>
      <c r="R2" s="12"/>
      <c r="S2" s="12"/>
      <c r="T2" s="14"/>
    </row>
    <row r="3" spans="1:20" ht="8.25" customHeight="1">
      <c r="A3" s="15"/>
      <c r="B3" s="154"/>
      <c r="C3" s="14"/>
      <c r="D3" s="125"/>
      <c r="E3" s="10"/>
      <c r="F3" s="11"/>
      <c r="G3" s="11"/>
      <c r="H3" s="12"/>
      <c r="I3" s="12"/>
      <c r="J3" s="13"/>
      <c r="K3" s="12"/>
      <c r="L3" s="12"/>
      <c r="M3" s="12"/>
      <c r="N3" s="12"/>
      <c r="O3" s="12"/>
      <c r="P3" s="12"/>
      <c r="Q3" s="12"/>
      <c r="R3" s="12"/>
      <c r="S3" s="12"/>
      <c r="T3" s="14"/>
    </row>
    <row r="4" spans="1:20" ht="15.75">
      <c r="A4" s="15"/>
      <c r="B4" s="155" t="s">
        <v>136</v>
      </c>
      <c r="C4" s="95"/>
      <c r="D4" s="122"/>
      <c r="E4" s="16" t="s">
        <v>33</v>
      </c>
      <c r="F4" s="96" t="s">
        <v>34</v>
      </c>
      <c r="G4" s="96"/>
      <c r="H4" s="17" t="s">
        <v>0</v>
      </c>
      <c r="I4" s="18" t="s">
        <v>1</v>
      </c>
      <c r="J4" s="17" t="s">
        <v>2</v>
      </c>
      <c r="K4" s="18" t="s">
        <v>3</v>
      </c>
      <c r="L4" s="17" t="s">
        <v>4</v>
      </c>
      <c r="M4" s="18" t="s">
        <v>5</v>
      </c>
      <c r="N4" s="17" t="s">
        <v>6</v>
      </c>
      <c r="O4" s="17" t="s">
        <v>7</v>
      </c>
      <c r="P4" s="18" t="s">
        <v>8</v>
      </c>
      <c r="Q4" s="17" t="s">
        <v>9</v>
      </c>
      <c r="R4" s="18" t="s">
        <v>10</v>
      </c>
      <c r="S4" s="17" t="s">
        <v>11</v>
      </c>
      <c r="T4" s="16" t="s">
        <v>170</v>
      </c>
    </row>
    <row r="5" spans="1:20" ht="12.75">
      <c r="A5" s="15"/>
      <c r="B5" s="19" t="s">
        <v>12</v>
      </c>
      <c r="C5" s="20"/>
      <c r="E5" s="20"/>
      <c r="F5" s="21"/>
      <c r="G5" s="21"/>
      <c r="H5" s="22"/>
      <c r="I5" s="22"/>
      <c r="J5" s="22"/>
      <c r="K5" s="22"/>
      <c r="L5" s="22"/>
      <c r="M5" s="22"/>
      <c r="N5" s="22"/>
      <c r="O5" s="22"/>
      <c r="P5" s="22"/>
      <c r="Q5" s="22"/>
      <c r="R5" s="22"/>
      <c r="S5" s="22"/>
      <c r="T5" s="22"/>
    </row>
    <row r="6" spans="3:20" ht="16.5" customHeight="1">
      <c r="C6" s="149" t="s">
        <v>151</v>
      </c>
      <c r="E6" s="174"/>
      <c r="F6" s="8">
        <v>5</v>
      </c>
      <c r="G6" s="8"/>
      <c r="H6" s="120">
        <f aca="true" t="shared" si="0" ref="H6:S6">IF($F$6=1,$F$124,IF($F$6=2,$F$125,IF($F$6=3,$F$126,IF($F$6=4,$F$127,IF($F$6=5,$F$128,0)))))*$E$6</f>
        <v>0</v>
      </c>
      <c r="I6" s="120">
        <f t="shared" si="0"/>
        <v>0</v>
      </c>
      <c r="J6" s="120">
        <f t="shared" si="0"/>
        <v>0</v>
      </c>
      <c r="K6" s="120">
        <f t="shared" si="0"/>
        <v>0</v>
      </c>
      <c r="L6" s="120">
        <f t="shared" si="0"/>
        <v>0</v>
      </c>
      <c r="M6" s="120">
        <f t="shared" si="0"/>
        <v>0</v>
      </c>
      <c r="N6" s="120">
        <f t="shared" si="0"/>
        <v>0</v>
      </c>
      <c r="O6" s="120">
        <f t="shared" si="0"/>
        <v>0</v>
      </c>
      <c r="P6" s="120">
        <f t="shared" si="0"/>
        <v>0</v>
      </c>
      <c r="Q6" s="120">
        <f t="shared" si="0"/>
        <v>0</v>
      </c>
      <c r="R6" s="120">
        <f t="shared" si="0"/>
        <v>0</v>
      </c>
      <c r="S6" s="120">
        <f t="shared" si="0"/>
        <v>0</v>
      </c>
      <c r="T6" s="22">
        <f>SUM(H6:S6)</f>
        <v>0</v>
      </c>
    </row>
    <row r="7" spans="1:20" ht="16.5" customHeight="1">
      <c r="A7" s="150"/>
      <c r="C7" s="149" t="s">
        <v>150</v>
      </c>
      <c r="E7" s="174"/>
      <c r="F7" s="8">
        <v>5</v>
      </c>
      <c r="G7" s="8"/>
      <c r="H7" s="120">
        <f aca="true" t="shared" si="1" ref="H7:S7">IF($F$7=1,$F$124,IF($F$7=2,$F$125,IF($F$7=3,$F$126,IF($F$7=4,$F$127,IF($F$7=5,$F$128,0)))))*$E$7</f>
        <v>0</v>
      </c>
      <c r="I7" s="120">
        <f t="shared" si="1"/>
        <v>0</v>
      </c>
      <c r="J7" s="120">
        <f t="shared" si="1"/>
        <v>0</v>
      </c>
      <c r="K7" s="120">
        <f t="shared" si="1"/>
        <v>0</v>
      </c>
      <c r="L7" s="120">
        <f t="shared" si="1"/>
        <v>0</v>
      </c>
      <c r="M7" s="120">
        <f t="shared" si="1"/>
        <v>0</v>
      </c>
      <c r="N7" s="120">
        <f t="shared" si="1"/>
        <v>0</v>
      </c>
      <c r="O7" s="120">
        <f t="shared" si="1"/>
        <v>0</v>
      </c>
      <c r="P7" s="120">
        <f t="shared" si="1"/>
        <v>0</v>
      </c>
      <c r="Q7" s="120">
        <f t="shared" si="1"/>
        <v>0</v>
      </c>
      <c r="R7" s="120">
        <f t="shared" si="1"/>
        <v>0</v>
      </c>
      <c r="S7" s="120">
        <f t="shared" si="1"/>
        <v>0</v>
      </c>
      <c r="T7" s="22">
        <f>SUM(H7:S7)</f>
        <v>0</v>
      </c>
    </row>
    <row r="8" ht="17.25" customHeight="1">
      <c r="B8" s="148" t="s">
        <v>138</v>
      </c>
    </row>
    <row r="9" spans="2:20" ht="16.5" customHeight="1">
      <c r="B9" s="3"/>
      <c r="C9" s="149" t="s">
        <v>13</v>
      </c>
      <c r="E9" s="174"/>
      <c r="F9" s="8">
        <v>3</v>
      </c>
      <c r="G9" s="8"/>
      <c r="H9" s="120">
        <f aca="true" t="shared" si="2" ref="H9:S9">IF($F$9=1,$F$124,IF($F$9=2,$F$125,IF($F$9=3,$F$126,IF($F$9=4,$F$127,IF($F$9=5,$F$128,0)))))*$E$9</f>
        <v>0</v>
      </c>
      <c r="I9" s="120">
        <f t="shared" si="2"/>
        <v>0</v>
      </c>
      <c r="J9" s="120">
        <f t="shared" si="2"/>
        <v>0</v>
      </c>
      <c r="K9" s="120">
        <f t="shared" si="2"/>
        <v>0</v>
      </c>
      <c r="L9" s="120">
        <f t="shared" si="2"/>
        <v>0</v>
      </c>
      <c r="M9" s="120">
        <f t="shared" si="2"/>
        <v>0</v>
      </c>
      <c r="N9" s="120">
        <f t="shared" si="2"/>
        <v>0</v>
      </c>
      <c r="O9" s="120">
        <f t="shared" si="2"/>
        <v>0</v>
      </c>
      <c r="P9" s="120">
        <f t="shared" si="2"/>
        <v>0</v>
      </c>
      <c r="Q9" s="120">
        <f t="shared" si="2"/>
        <v>0</v>
      </c>
      <c r="R9" s="120">
        <f t="shared" si="2"/>
        <v>0</v>
      </c>
      <c r="S9" s="120">
        <f t="shared" si="2"/>
        <v>0</v>
      </c>
      <c r="T9" s="22">
        <f>SUM(H9:S9)</f>
        <v>0</v>
      </c>
    </row>
    <row r="10" spans="2:20" ht="16.5" customHeight="1">
      <c r="B10" s="3"/>
      <c r="C10" s="149" t="s">
        <v>172</v>
      </c>
      <c r="E10" s="174"/>
      <c r="F10" s="8">
        <v>3</v>
      </c>
      <c r="G10" s="8"/>
      <c r="H10" s="120">
        <f aca="true" t="shared" si="3" ref="H10:S10">IF($F$10=1,$F$124,IF($F$10=2,$F$125,IF($F$10=3,$F$126,IF($F$10=4,$F$127,IF($F$10=5,$F$128,0)))))*$E$10</f>
        <v>0</v>
      </c>
      <c r="I10" s="120">
        <f t="shared" si="3"/>
        <v>0</v>
      </c>
      <c r="J10" s="120">
        <f t="shared" si="3"/>
        <v>0</v>
      </c>
      <c r="K10" s="120">
        <f t="shared" si="3"/>
        <v>0</v>
      </c>
      <c r="L10" s="120">
        <f t="shared" si="3"/>
        <v>0</v>
      </c>
      <c r="M10" s="120">
        <f t="shared" si="3"/>
        <v>0</v>
      </c>
      <c r="N10" s="120">
        <f t="shared" si="3"/>
        <v>0</v>
      </c>
      <c r="O10" s="120">
        <f t="shared" si="3"/>
        <v>0</v>
      </c>
      <c r="P10" s="120">
        <f t="shared" si="3"/>
        <v>0</v>
      </c>
      <c r="Q10" s="120">
        <f t="shared" si="3"/>
        <v>0</v>
      </c>
      <c r="R10" s="120">
        <f t="shared" si="3"/>
        <v>0</v>
      </c>
      <c r="S10" s="120">
        <f t="shared" si="3"/>
        <v>0</v>
      </c>
      <c r="T10" s="22">
        <f>SUM(H10:S10)</f>
        <v>0</v>
      </c>
    </row>
    <row r="11" spans="2:20" ht="16.5" customHeight="1">
      <c r="B11" s="3"/>
      <c r="C11" s="149" t="s">
        <v>42</v>
      </c>
      <c r="E11" s="174"/>
      <c r="F11" s="8">
        <v>3</v>
      </c>
      <c r="G11" s="8"/>
      <c r="H11" s="120">
        <f aca="true" t="shared" si="4" ref="H11:S11">IF($F$11=1,$F$124,IF($F$11=2,$F$125,IF($F$11=3,$F$126,IF($F$11=4,$F$127,IF($F$11=5,$F$128,0)))))*$E$11</f>
        <v>0</v>
      </c>
      <c r="I11" s="120">
        <f t="shared" si="4"/>
        <v>0</v>
      </c>
      <c r="J11" s="120">
        <f t="shared" si="4"/>
        <v>0</v>
      </c>
      <c r="K11" s="120">
        <f t="shared" si="4"/>
        <v>0</v>
      </c>
      <c r="L11" s="120">
        <f t="shared" si="4"/>
        <v>0</v>
      </c>
      <c r="M11" s="120">
        <f t="shared" si="4"/>
        <v>0</v>
      </c>
      <c r="N11" s="120">
        <f t="shared" si="4"/>
        <v>0</v>
      </c>
      <c r="O11" s="120">
        <f t="shared" si="4"/>
        <v>0</v>
      </c>
      <c r="P11" s="120">
        <f t="shared" si="4"/>
        <v>0</v>
      </c>
      <c r="Q11" s="120">
        <f t="shared" si="4"/>
        <v>0</v>
      </c>
      <c r="R11" s="120">
        <f t="shared" si="4"/>
        <v>0</v>
      </c>
      <c r="S11" s="120">
        <f t="shared" si="4"/>
        <v>0</v>
      </c>
      <c r="T11" s="22">
        <f>SUM(H11:S11)</f>
        <v>0</v>
      </c>
    </row>
    <row r="12" spans="1:20" s="46" customFormat="1" ht="16.5" customHeight="1">
      <c r="A12" s="6"/>
      <c r="B12" s="1"/>
      <c r="C12" s="51" t="s">
        <v>43</v>
      </c>
      <c r="E12" s="174"/>
      <c r="F12" s="51">
        <v>3</v>
      </c>
      <c r="G12" s="8"/>
      <c r="H12" s="120">
        <f aca="true" t="shared" si="5" ref="H12:S12">IF($F$12=1,$F$124,IF($F$12=2,$F$125,IF($F$12=3,$F$126,IF($F$12=4,$F$127,IF($F$12=5,$F$128,0)))))*$E$12</f>
        <v>0</v>
      </c>
      <c r="I12" s="120">
        <f t="shared" si="5"/>
        <v>0</v>
      </c>
      <c r="J12" s="120">
        <f t="shared" si="5"/>
        <v>0</v>
      </c>
      <c r="K12" s="120">
        <f t="shared" si="5"/>
        <v>0</v>
      </c>
      <c r="L12" s="120">
        <f t="shared" si="5"/>
        <v>0</v>
      </c>
      <c r="M12" s="120">
        <f t="shared" si="5"/>
        <v>0</v>
      </c>
      <c r="N12" s="120">
        <f t="shared" si="5"/>
        <v>0</v>
      </c>
      <c r="O12" s="120">
        <f t="shared" si="5"/>
        <v>0</v>
      </c>
      <c r="P12" s="120">
        <f t="shared" si="5"/>
        <v>0</v>
      </c>
      <c r="Q12" s="120">
        <f t="shared" si="5"/>
        <v>0</v>
      </c>
      <c r="R12" s="120">
        <f t="shared" si="5"/>
        <v>0</v>
      </c>
      <c r="S12" s="120">
        <f t="shared" si="5"/>
        <v>0</v>
      </c>
      <c r="T12" s="22">
        <f>SUM(H12:S12)</f>
        <v>0</v>
      </c>
    </row>
    <row r="13" spans="1:20" ht="16.5" customHeight="1">
      <c r="A13" s="46"/>
      <c r="B13" s="24" t="s">
        <v>117</v>
      </c>
      <c r="C13" s="44"/>
      <c r="D13" s="122"/>
      <c r="E13" s="26">
        <f>T13</f>
        <v>0</v>
      </c>
      <c r="F13" s="27" t="s">
        <v>41</v>
      </c>
      <c r="G13" s="27"/>
      <c r="H13" s="45">
        <f>SUM(H6:H12)-H25-H28</f>
        <v>0</v>
      </c>
      <c r="I13" s="45">
        <f aca="true" t="shared" si="6" ref="I13:P13">SUM(I6:I12)-I25-I28</f>
        <v>0</v>
      </c>
      <c r="J13" s="45">
        <f t="shared" si="6"/>
        <v>0</v>
      </c>
      <c r="K13" s="45">
        <f t="shared" si="6"/>
        <v>0</v>
      </c>
      <c r="L13" s="45">
        <f t="shared" si="6"/>
        <v>0</v>
      </c>
      <c r="M13" s="45">
        <f t="shared" si="6"/>
        <v>0</v>
      </c>
      <c r="N13" s="45">
        <f t="shared" si="6"/>
        <v>0</v>
      </c>
      <c r="O13" s="45">
        <f t="shared" si="6"/>
        <v>0</v>
      </c>
      <c r="P13" s="45">
        <f t="shared" si="6"/>
        <v>0</v>
      </c>
      <c r="Q13" s="45">
        <f>SUM(Q6:Q12)-Q25-Q28</f>
        <v>0</v>
      </c>
      <c r="R13" s="45">
        <f>SUM(R6:R12)-R25-R28</f>
        <v>0</v>
      </c>
      <c r="S13" s="45">
        <f>SUM(S6:S12)-S25-S28</f>
        <v>0</v>
      </c>
      <c r="T13" s="45">
        <f>SUM(T6:T12)-T25-T28</f>
        <v>0</v>
      </c>
    </row>
    <row r="14" spans="1:20" ht="16.5" customHeight="1">
      <c r="A14" s="46"/>
      <c r="B14" s="48"/>
      <c r="C14" s="48"/>
      <c r="D14" s="66"/>
      <c r="E14" s="186"/>
      <c r="F14" s="49"/>
      <c r="G14" s="49"/>
      <c r="H14" s="126"/>
      <c r="I14" s="126"/>
      <c r="J14" s="126"/>
      <c r="K14" s="126"/>
      <c r="L14" s="126"/>
      <c r="M14" s="126"/>
      <c r="N14" s="126"/>
      <c r="O14" s="126"/>
      <c r="P14" s="126"/>
      <c r="Q14" s="126"/>
      <c r="R14" s="126"/>
      <c r="S14" s="126"/>
      <c r="T14" s="126"/>
    </row>
    <row r="15" spans="1:20" ht="16.5" customHeight="1">
      <c r="A15" s="15"/>
      <c r="B15" s="130" t="s">
        <v>115</v>
      </c>
      <c r="C15" s="36"/>
      <c r="E15" s="20"/>
      <c r="F15" s="21"/>
      <c r="G15" s="21"/>
      <c r="H15" s="22"/>
      <c r="I15" s="22"/>
      <c r="J15" s="22"/>
      <c r="K15" s="22"/>
      <c r="L15" s="22"/>
      <c r="M15" s="22"/>
      <c r="N15" s="22"/>
      <c r="O15" s="22"/>
      <c r="P15" s="22"/>
      <c r="Q15" s="22"/>
      <c r="R15" s="22"/>
      <c r="S15" s="22"/>
      <c r="T15" s="22"/>
    </row>
    <row r="16" spans="2:20" ht="16.5" customHeight="1">
      <c r="B16" s="3"/>
      <c r="C16" s="2" t="s">
        <v>132</v>
      </c>
      <c r="E16" s="174">
        <f>$K$124</f>
        <v>0</v>
      </c>
      <c r="F16" s="8">
        <v>5</v>
      </c>
      <c r="G16" s="8"/>
      <c r="H16" s="120">
        <f aca="true" t="shared" si="7" ref="H16:S16">IF($F$16=1,$F$124,IF($F$16=2,$F$125,IF($F$16=3,$F$126,IF($F$16=4,$F$127,IF($F$16=5,$F$128,0)))))*$E$16</f>
        <v>0</v>
      </c>
      <c r="I16" s="120">
        <f t="shared" si="7"/>
        <v>0</v>
      </c>
      <c r="J16" s="120">
        <f t="shared" si="7"/>
        <v>0</v>
      </c>
      <c r="K16" s="120">
        <f t="shared" si="7"/>
        <v>0</v>
      </c>
      <c r="L16" s="120">
        <f t="shared" si="7"/>
        <v>0</v>
      </c>
      <c r="M16" s="120">
        <f t="shared" si="7"/>
        <v>0</v>
      </c>
      <c r="N16" s="120">
        <f t="shared" si="7"/>
        <v>0</v>
      </c>
      <c r="O16" s="120">
        <f t="shared" si="7"/>
        <v>0</v>
      </c>
      <c r="P16" s="120">
        <f t="shared" si="7"/>
        <v>0</v>
      </c>
      <c r="Q16" s="120">
        <f t="shared" si="7"/>
        <v>0</v>
      </c>
      <c r="R16" s="120">
        <f t="shared" si="7"/>
        <v>0</v>
      </c>
      <c r="S16" s="120">
        <f t="shared" si="7"/>
        <v>0</v>
      </c>
      <c r="T16" s="22">
        <f>SUM(H16:S16)</f>
        <v>0</v>
      </c>
    </row>
    <row r="17" spans="1:20" s="19" customFormat="1" ht="16.5" customHeight="1">
      <c r="A17" s="6"/>
      <c r="B17" s="3"/>
      <c r="C17" s="2" t="s">
        <v>133</v>
      </c>
      <c r="E17" s="174">
        <f>$K$125</f>
        <v>0</v>
      </c>
      <c r="F17" s="8">
        <v>5</v>
      </c>
      <c r="G17" s="8"/>
      <c r="H17" s="120">
        <f aca="true" t="shared" si="8" ref="H17:S17">IF($F$17=1,$F$124,IF($F$17=2,$F$125,IF($F$17=3,$F$126,IF($F$17=4,$F$127,IF($F$17=5,$F$128,0)))))*$E$17</f>
        <v>0</v>
      </c>
      <c r="I17" s="120">
        <f t="shared" si="8"/>
        <v>0</v>
      </c>
      <c r="J17" s="120">
        <f t="shared" si="8"/>
        <v>0</v>
      </c>
      <c r="K17" s="120">
        <f t="shared" si="8"/>
        <v>0</v>
      </c>
      <c r="L17" s="120">
        <f t="shared" si="8"/>
        <v>0</v>
      </c>
      <c r="M17" s="120">
        <f t="shared" si="8"/>
        <v>0</v>
      </c>
      <c r="N17" s="120">
        <f t="shared" si="8"/>
        <v>0</v>
      </c>
      <c r="O17" s="120">
        <f t="shared" si="8"/>
        <v>0</v>
      </c>
      <c r="P17" s="120">
        <f t="shared" si="8"/>
        <v>0</v>
      </c>
      <c r="Q17" s="120">
        <f t="shared" si="8"/>
        <v>0</v>
      </c>
      <c r="R17" s="120">
        <f t="shared" si="8"/>
        <v>0</v>
      </c>
      <c r="S17" s="120">
        <f t="shared" si="8"/>
        <v>0</v>
      </c>
      <c r="T17" s="22">
        <f>SUM(H17:S17)</f>
        <v>0</v>
      </c>
    </row>
    <row r="18" spans="1:20" s="19" customFormat="1" ht="16.5" customHeight="1">
      <c r="A18" s="6"/>
      <c r="B18" s="48" t="s">
        <v>116</v>
      </c>
      <c r="C18" s="2"/>
      <c r="E18" s="131">
        <f>SUM(E16:E17)</f>
        <v>0</v>
      </c>
      <c r="F18" s="49" t="s">
        <v>41</v>
      </c>
      <c r="G18" s="8"/>
      <c r="H18" s="132">
        <f>SUM(H16:H17)</f>
        <v>0</v>
      </c>
      <c r="I18" s="132">
        <f aca="true" t="shared" si="9" ref="I18:S18">SUM(I16:I17)</f>
        <v>0</v>
      </c>
      <c r="J18" s="132">
        <f t="shared" si="9"/>
        <v>0</v>
      </c>
      <c r="K18" s="132">
        <f t="shared" si="9"/>
        <v>0</v>
      </c>
      <c r="L18" s="132">
        <f t="shared" si="9"/>
        <v>0</v>
      </c>
      <c r="M18" s="132">
        <f t="shared" si="9"/>
        <v>0</v>
      </c>
      <c r="N18" s="132">
        <f t="shared" si="9"/>
        <v>0</v>
      </c>
      <c r="O18" s="132">
        <f t="shared" si="9"/>
        <v>0</v>
      </c>
      <c r="P18" s="132">
        <f t="shared" si="9"/>
        <v>0</v>
      </c>
      <c r="Q18" s="132">
        <f t="shared" si="9"/>
        <v>0</v>
      </c>
      <c r="R18" s="132">
        <f t="shared" si="9"/>
        <v>0</v>
      </c>
      <c r="S18" s="132">
        <f t="shared" si="9"/>
        <v>0</v>
      </c>
      <c r="T18" s="126">
        <f>SUM(H18:S18)</f>
        <v>0</v>
      </c>
    </row>
    <row r="19" spans="1:20" s="19" customFormat="1" ht="12.75">
      <c r="A19" s="6"/>
      <c r="B19" s="48"/>
      <c r="C19" s="2"/>
      <c r="E19" s="131"/>
      <c r="F19" s="49"/>
      <c r="G19" s="8"/>
      <c r="H19" s="132"/>
      <c r="I19" s="132"/>
      <c r="J19" s="132"/>
      <c r="K19" s="132"/>
      <c r="L19" s="132"/>
      <c r="M19" s="132"/>
      <c r="N19" s="132"/>
      <c r="O19" s="132"/>
      <c r="P19" s="132"/>
      <c r="Q19" s="132"/>
      <c r="R19" s="132"/>
      <c r="S19" s="132"/>
      <c r="T19" s="126"/>
    </row>
    <row r="20" spans="1:20" ht="12.75">
      <c r="A20" s="19"/>
      <c r="B20" s="30"/>
      <c r="C20" s="134" t="s">
        <v>165</v>
      </c>
      <c r="D20" s="122"/>
      <c r="E20" s="175">
        <f>C125</f>
        <v>0</v>
      </c>
      <c r="F20" s="27" t="s">
        <v>41</v>
      </c>
      <c r="G20" s="32"/>
      <c r="H20" s="133">
        <f>H13-H18</f>
        <v>0</v>
      </c>
      <c r="I20" s="133">
        <f aca="true" t="shared" si="10" ref="I20:S20">I13-I18</f>
        <v>0</v>
      </c>
      <c r="J20" s="133">
        <f t="shared" si="10"/>
        <v>0</v>
      </c>
      <c r="K20" s="133">
        <f t="shared" si="10"/>
        <v>0</v>
      </c>
      <c r="L20" s="133">
        <f t="shared" si="10"/>
        <v>0</v>
      </c>
      <c r="M20" s="133">
        <f t="shared" si="10"/>
        <v>0</v>
      </c>
      <c r="N20" s="133">
        <f t="shared" si="10"/>
        <v>0</v>
      </c>
      <c r="O20" s="133">
        <f t="shared" si="10"/>
        <v>0</v>
      </c>
      <c r="P20" s="133">
        <f t="shared" si="10"/>
        <v>0</v>
      </c>
      <c r="Q20" s="133">
        <f t="shared" si="10"/>
        <v>0</v>
      </c>
      <c r="R20" s="133">
        <f t="shared" si="10"/>
        <v>0</v>
      </c>
      <c r="S20" s="133">
        <f t="shared" si="10"/>
        <v>0</v>
      </c>
      <c r="T20" s="45">
        <f>SUM(H20:S20)</f>
        <v>0</v>
      </c>
    </row>
    <row r="21" spans="1:22" s="150" customFormat="1" ht="12.75">
      <c r="A21" s="177"/>
      <c r="B21" s="178"/>
      <c r="C21" s="179"/>
      <c r="D21" s="77"/>
      <c r="E21" s="176"/>
      <c r="F21" s="143"/>
      <c r="G21" s="180"/>
      <c r="H21" s="132"/>
      <c r="I21" s="132"/>
      <c r="J21" s="132"/>
      <c r="K21" s="132"/>
      <c r="L21" s="132"/>
      <c r="M21" s="132"/>
      <c r="N21" s="132"/>
      <c r="O21" s="132"/>
      <c r="P21" s="132"/>
      <c r="Q21" s="132"/>
      <c r="R21" s="132"/>
      <c r="S21" s="132"/>
      <c r="T21" s="181"/>
      <c r="U21" s="123"/>
      <c r="V21" s="123"/>
    </row>
    <row r="22" spans="1:20" ht="16.5" customHeight="1">
      <c r="A22" s="19"/>
      <c r="B22" s="28" t="s">
        <v>155</v>
      </c>
      <c r="C22" s="28"/>
      <c r="D22" s="66"/>
      <c r="E22" s="176"/>
      <c r="F22" s="49"/>
      <c r="G22" s="162"/>
      <c r="H22" s="132"/>
      <c r="I22" s="132"/>
      <c r="J22" s="132"/>
      <c r="K22" s="132"/>
      <c r="L22" s="132"/>
      <c r="M22" s="132"/>
      <c r="N22" s="132"/>
      <c r="O22" s="132"/>
      <c r="P22" s="132"/>
      <c r="Q22" s="132"/>
      <c r="R22" s="132"/>
      <c r="S22" s="132"/>
      <c r="T22" s="126"/>
    </row>
    <row r="23" spans="2:20" ht="16.5" customHeight="1">
      <c r="B23" s="190" t="s">
        <v>145</v>
      </c>
      <c r="E23" s="153"/>
      <c r="F23" s="8"/>
      <c r="G23" s="8"/>
      <c r="H23" s="168"/>
      <c r="I23" s="168"/>
      <c r="J23" s="168"/>
      <c r="K23" s="168"/>
      <c r="L23" s="168"/>
      <c r="M23" s="168"/>
      <c r="N23" s="168"/>
      <c r="O23" s="168"/>
      <c r="P23" s="168"/>
      <c r="Q23" s="168"/>
      <c r="R23" s="168"/>
      <c r="S23" s="168"/>
      <c r="T23" s="22"/>
    </row>
    <row r="24" spans="1:20" ht="15.75" customHeight="1">
      <c r="A24" s="150"/>
      <c r="B24" s="1"/>
      <c r="C24" s="2" t="s">
        <v>142</v>
      </c>
      <c r="D24" s="6"/>
      <c r="E24" s="174"/>
      <c r="F24" s="8">
        <v>3</v>
      </c>
      <c r="G24" s="8"/>
      <c r="H24" s="120">
        <f aca="true" t="shared" si="11" ref="H24:S24">IF($F$24=1,$F$124,IF($F$24=2,$F$125,IF($F$24=3,$F$126,IF($F$24=4,$F$127,IF($F$24=5,$F$128,0)))))*$E$24</f>
        <v>0</v>
      </c>
      <c r="I24" s="120">
        <f t="shared" si="11"/>
        <v>0</v>
      </c>
      <c r="J24" s="120">
        <f t="shared" si="11"/>
        <v>0</v>
      </c>
      <c r="K24" s="120">
        <f t="shared" si="11"/>
        <v>0</v>
      </c>
      <c r="L24" s="120">
        <f t="shared" si="11"/>
        <v>0</v>
      </c>
      <c r="M24" s="120">
        <f t="shared" si="11"/>
        <v>0</v>
      </c>
      <c r="N24" s="120">
        <f t="shared" si="11"/>
        <v>0</v>
      </c>
      <c r="O24" s="120">
        <f t="shared" si="11"/>
        <v>0</v>
      </c>
      <c r="P24" s="120">
        <f t="shared" si="11"/>
        <v>0</v>
      </c>
      <c r="Q24" s="120">
        <f t="shared" si="11"/>
        <v>0</v>
      </c>
      <c r="R24" s="120">
        <f t="shared" si="11"/>
        <v>0</v>
      </c>
      <c r="S24" s="120">
        <f t="shared" si="11"/>
        <v>0</v>
      </c>
      <c r="T24" s="22">
        <f>SUM(H24:S24)</f>
        <v>0</v>
      </c>
    </row>
    <row r="25" spans="1:20" ht="16.5" customHeight="1">
      <c r="A25" s="150"/>
      <c r="B25" s="1"/>
      <c r="C25" s="149" t="s">
        <v>143</v>
      </c>
      <c r="D25" s="6"/>
      <c r="E25" s="174"/>
      <c r="F25" s="8">
        <v>3</v>
      </c>
      <c r="G25" s="8"/>
      <c r="H25" s="120">
        <f aca="true" t="shared" si="12" ref="H25:S25">IF($F$25=1,$F$124,IF($F$25=2,$F$125,IF($F$25=3,$F$126,IF($F$25=4,$F$127,IF($F$25=5,$F$128,0)))))*$E$25</f>
        <v>0</v>
      </c>
      <c r="I25" s="120">
        <f t="shared" si="12"/>
        <v>0</v>
      </c>
      <c r="J25" s="120">
        <f t="shared" si="12"/>
        <v>0</v>
      </c>
      <c r="K25" s="120">
        <f t="shared" si="12"/>
        <v>0</v>
      </c>
      <c r="L25" s="120">
        <f t="shared" si="12"/>
        <v>0</v>
      </c>
      <c r="M25" s="120">
        <f t="shared" si="12"/>
        <v>0</v>
      </c>
      <c r="N25" s="120">
        <f t="shared" si="12"/>
        <v>0</v>
      </c>
      <c r="O25" s="120">
        <f t="shared" si="12"/>
        <v>0</v>
      </c>
      <c r="P25" s="120">
        <f t="shared" si="12"/>
        <v>0</v>
      </c>
      <c r="Q25" s="120">
        <f t="shared" si="12"/>
        <v>0</v>
      </c>
      <c r="R25" s="120">
        <f t="shared" si="12"/>
        <v>0</v>
      </c>
      <c r="S25" s="120">
        <f t="shared" si="12"/>
        <v>0</v>
      </c>
      <c r="T25" s="22">
        <f>SUM(H25:S25)</f>
        <v>0</v>
      </c>
    </row>
    <row r="26" spans="1:20" ht="16.5" customHeight="1">
      <c r="A26" s="150"/>
      <c r="B26" s="190" t="s">
        <v>146</v>
      </c>
      <c r="D26" s="6"/>
      <c r="E26" s="139"/>
      <c r="F26" s="138"/>
      <c r="G26" s="8"/>
      <c r="H26" s="170"/>
      <c r="I26" s="170"/>
      <c r="J26" s="170"/>
      <c r="K26" s="170"/>
      <c r="L26" s="170"/>
      <c r="M26" s="170"/>
      <c r="N26" s="170"/>
      <c r="O26" s="170"/>
      <c r="P26" s="170"/>
      <c r="Q26" s="170"/>
      <c r="R26" s="170"/>
      <c r="S26" s="170"/>
      <c r="T26" s="22"/>
    </row>
    <row r="27" spans="1:20" ht="16.5" customHeight="1">
      <c r="A27" s="150"/>
      <c r="B27" s="1"/>
      <c r="C27" s="2" t="s">
        <v>144</v>
      </c>
      <c r="D27" s="6"/>
      <c r="E27" s="174"/>
      <c r="F27" s="8">
        <v>3</v>
      </c>
      <c r="G27" s="8"/>
      <c r="H27" s="120">
        <f aca="true" t="shared" si="13" ref="H27:S27">IF($F$27=1,$F$124,IF($F$27=2,$F$125,IF($F$27=3,$F$126,IF($F$27=4,$F$127,IF($F$27=5,$F$128,0)))))*$E$27</f>
        <v>0</v>
      </c>
      <c r="I27" s="120">
        <f t="shared" si="13"/>
        <v>0</v>
      </c>
      <c r="J27" s="120">
        <f t="shared" si="13"/>
        <v>0</v>
      </c>
      <c r="K27" s="120">
        <f t="shared" si="13"/>
        <v>0</v>
      </c>
      <c r="L27" s="120">
        <f t="shared" si="13"/>
        <v>0</v>
      </c>
      <c r="M27" s="120">
        <f t="shared" si="13"/>
        <v>0</v>
      </c>
      <c r="N27" s="120">
        <f t="shared" si="13"/>
        <v>0</v>
      </c>
      <c r="O27" s="120">
        <f t="shared" si="13"/>
        <v>0</v>
      </c>
      <c r="P27" s="120">
        <f t="shared" si="13"/>
        <v>0</v>
      </c>
      <c r="Q27" s="120">
        <f t="shared" si="13"/>
        <v>0</v>
      </c>
      <c r="R27" s="120">
        <f t="shared" si="13"/>
        <v>0</v>
      </c>
      <c r="S27" s="120">
        <f t="shared" si="13"/>
        <v>0</v>
      </c>
      <c r="T27" s="22">
        <f>SUM(H27:S27)</f>
        <v>0</v>
      </c>
    </row>
    <row r="28" spans="1:20" ht="16.5" customHeight="1">
      <c r="A28" s="150"/>
      <c r="B28" s="1"/>
      <c r="C28" s="149" t="s">
        <v>143</v>
      </c>
      <c r="D28" s="6"/>
      <c r="E28" s="174"/>
      <c r="F28" s="8">
        <v>3</v>
      </c>
      <c r="G28" s="8"/>
      <c r="H28" s="120">
        <f aca="true" t="shared" si="14" ref="H28:S28">IF($F$28=1,$F$124,IF($F$28=2,$F$125,IF($F$28=3,$F$126,IF($F$28=4,$F$127,IF($F$28=5,$F$128,0)))))*$E$28</f>
        <v>0</v>
      </c>
      <c r="I28" s="120">
        <f t="shared" si="14"/>
        <v>0</v>
      </c>
      <c r="J28" s="120">
        <f t="shared" si="14"/>
        <v>0</v>
      </c>
      <c r="K28" s="120">
        <f t="shared" si="14"/>
        <v>0</v>
      </c>
      <c r="L28" s="120">
        <f t="shared" si="14"/>
        <v>0</v>
      </c>
      <c r="M28" s="120">
        <f t="shared" si="14"/>
        <v>0</v>
      </c>
      <c r="N28" s="120">
        <f t="shared" si="14"/>
        <v>0</v>
      </c>
      <c r="O28" s="120">
        <f t="shared" si="14"/>
        <v>0</v>
      </c>
      <c r="P28" s="120">
        <f t="shared" si="14"/>
        <v>0</v>
      </c>
      <c r="Q28" s="120">
        <f t="shared" si="14"/>
        <v>0</v>
      </c>
      <c r="R28" s="120">
        <f t="shared" si="14"/>
        <v>0</v>
      </c>
      <c r="S28" s="120">
        <f t="shared" si="14"/>
        <v>0</v>
      </c>
      <c r="T28" s="22">
        <f>SUM(H28:S28)</f>
        <v>0</v>
      </c>
    </row>
    <row r="29" spans="1:20" ht="16.5" customHeight="1">
      <c r="A29" s="150"/>
      <c r="B29" s="48" t="s">
        <v>157</v>
      </c>
      <c r="C29" s="164"/>
      <c r="D29" s="165"/>
      <c r="E29" s="172">
        <f>T24+T25+T27+T28</f>
        <v>0</v>
      </c>
      <c r="F29" s="166" t="s">
        <v>41</v>
      </c>
      <c r="G29" s="167"/>
      <c r="H29" s="171">
        <f aca="true" t="shared" si="15" ref="H29:S29">SUM(H24:H28)</f>
        <v>0</v>
      </c>
      <c r="I29" s="171">
        <f t="shared" si="15"/>
        <v>0</v>
      </c>
      <c r="J29" s="171">
        <f t="shared" si="15"/>
        <v>0</v>
      </c>
      <c r="K29" s="171">
        <f t="shared" si="15"/>
        <v>0</v>
      </c>
      <c r="L29" s="171">
        <f t="shared" si="15"/>
        <v>0</v>
      </c>
      <c r="M29" s="171">
        <f t="shared" si="15"/>
        <v>0</v>
      </c>
      <c r="N29" s="171">
        <f t="shared" si="15"/>
        <v>0</v>
      </c>
      <c r="O29" s="171">
        <f t="shared" si="15"/>
        <v>0</v>
      </c>
      <c r="P29" s="171">
        <f t="shared" si="15"/>
        <v>0</v>
      </c>
      <c r="Q29" s="171">
        <f t="shared" si="15"/>
        <v>0</v>
      </c>
      <c r="R29" s="171">
        <f t="shared" si="15"/>
        <v>0</v>
      </c>
      <c r="S29" s="171">
        <f t="shared" si="15"/>
        <v>0</v>
      </c>
      <c r="T29" s="45">
        <f>SUM(H29:S29)</f>
        <v>0</v>
      </c>
    </row>
    <row r="30" spans="1:20" ht="16.5" customHeight="1">
      <c r="A30" s="150"/>
      <c r="B30" s="48"/>
      <c r="C30" s="152"/>
      <c r="D30" s="50"/>
      <c r="E30" s="187"/>
      <c r="F30" s="138"/>
      <c r="G30" s="8"/>
      <c r="H30" s="188"/>
      <c r="I30" s="188"/>
      <c r="J30" s="188"/>
      <c r="K30" s="188"/>
      <c r="L30" s="188"/>
      <c r="M30" s="188"/>
      <c r="N30" s="188"/>
      <c r="O30" s="188"/>
      <c r="P30" s="188"/>
      <c r="Q30" s="188"/>
      <c r="R30" s="188"/>
      <c r="S30" s="188"/>
      <c r="T30" s="126"/>
    </row>
    <row r="31" spans="1:20" ht="16.5" customHeight="1">
      <c r="A31" s="15"/>
      <c r="B31" s="28" t="s">
        <v>156</v>
      </c>
      <c r="C31" s="36"/>
      <c r="D31" s="163"/>
      <c r="E31" s="20"/>
      <c r="F31" s="21"/>
      <c r="G31" s="21"/>
      <c r="H31" s="22"/>
      <c r="I31" s="22"/>
      <c r="J31" s="22"/>
      <c r="K31" s="22"/>
      <c r="L31" s="22"/>
      <c r="M31" s="22"/>
      <c r="N31" s="22"/>
      <c r="O31" s="22"/>
      <c r="P31" s="22"/>
      <c r="Q31" s="22"/>
      <c r="R31" s="22"/>
      <c r="S31" s="22"/>
      <c r="T31" s="22"/>
    </row>
    <row r="32" spans="1:20" ht="16.5" customHeight="1">
      <c r="A32" s="15"/>
      <c r="B32" s="29" t="s">
        <v>166</v>
      </c>
      <c r="C32" s="36"/>
      <c r="E32" s="36"/>
      <c r="F32" s="37"/>
      <c r="G32" s="37"/>
      <c r="H32" s="22"/>
      <c r="I32" s="22"/>
      <c r="J32" s="22"/>
      <c r="K32" s="22"/>
      <c r="L32" s="22"/>
      <c r="M32" s="22"/>
      <c r="N32" s="22"/>
      <c r="O32" s="22"/>
      <c r="P32" s="22"/>
      <c r="Q32" s="22"/>
      <c r="R32" s="22"/>
      <c r="S32" s="22"/>
      <c r="T32" s="22"/>
    </row>
    <row r="33" spans="2:20" ht="16.5" customHeight="1">
      <c r="B33" s="3"/>
      <c r="C33" s="2" t="s">
        <v>65</v>
      </c>
      <c r="E33" s="174"/>
      <c r="F33" s="8">
        <v>3</v>
      </c>
      <c r="G33" s="8"/>
      <c r="H33" s="120">
        <f aca="true" t="shared" si="16" ref="H33:S33">IF($F$33=1,$F$124,IF($F$33=2,$F$125,IF($F$33=3,$F$126,IF($F$33=4,$F$127,IF($F$33=5,$F$128,0)))))*$E$33</f>
        <v>0</v>
      </c>
      <c r="I33" s="120">
        <f t="shared" si="16"/>
        <v>0</v>
      </c>
      <c r="J33" s="120">
        <f t="shared" si="16"/>
        <v>0</v>
      </c>
      <c r="K33" s="120">
        <f t="shared" si="16"/>
        <v>0</v>
      </c>
      <c r="L33" s="120">
        <f t="shared" si="16"/>
        <v>0</v>
      </c>
      <c r="M33" s="120">
        <f t="shared" si="16"/>
        <v>0</v>
      </c>
      <c r="N33" s="120">
        <f t="shared" si="16"/>
        <v>0</v>
      </c>
      <c r="O33" s="120">
        <f t="shared" si="16"/>
        <v>0</v>
      </c>
      <c r="P33" s="120">
        <f t="shared" si="16"/>
        <v>0</v>
      </c>
      <c r="Q33" s="120">
        <f t="shared" si="16"/>
        <v>0</v>
      </c>
      <c r="R33" s="120">
        <f t="shared" si="16"/>
        <v>0</v>
      </c>
      <c r="S33" s="120">
        <f t="shared" si="16"/>
        <v>0</v>
      </c>
      <c r="T33" s="22">
        <f>SUM(H33:S33)</f>
        <v>0</v>
      </c>
    </row>
    <row r="34" spans="2:20" ht="16.5" customHeight="1">
      <c r="B34" s="3"/>
      <c r="C34" s="2" t="s">
        <v>66</v>
      </c>
      <c r="E34" s="174"/>
      <c r="F34" s="8">
        <v>3</v>
      </c>
      <c r="G34" s="8"/>
      <c r="H34" s="120">
        <f aca="true" t="shared" si="17" ref="H34:S34">IF($F$34=1,$F$124,IF($F$34=2,$F$125,IF($F$34=3,$F$126,IF($F$34=4,$F$127,IF($F$34=5,$F$128,0)))))*$E$34</f>
        <v>0</v>
      </c>
      <c r="I34" s="120">
        <f t="shared" si="17"/>
        <v>0</v>
      </c>
      <c r="J34" s="120">
        <f t="shared" si="17"/>
        <v>0</v>
      </c>
      <c r="K34" s="120">
        <f t="shared" si="17"/>
        <v>0</v>
      </c>
      <c r="L34" s="120">
        <f t="shared" si="17"/>
        <v>0</v>
      </c>
      <c r="M34" s="120">
        <f t="shared" si="17"/>
        <v>0</v>
      </c>
      <c r="N34" s="120">
        <f t="shared" si="17"/>
        <v>0</v>
      </c>
      <c r="O34" s="120">
        <f t="shared" si="17"/>
        <v>0</v>
      </c>
      <c r="P34" s="120">
        <f t="shared" si="17"/>
        <v>0</v>
      </c>
      <c r="Q34" s="120">
        <f t="shared" si="17"/>
        <v>0</v>
      </c>
      <c r="R34" s="120">
        <f t="shared" si="17"/>
        <v>0</v>
      </c>
      <c r="S34" s="120">
        <f t="shared" si="17"/>
        <v>0</v>
      </c>
      <c r="T34" s="22">
        <f>SUM(H34:S34)</f>
        <v>0</v>
      </c>
    </row>
    <row r="35" spans="2:20" ht="16.5" customHeight="1">
      <c r="B35" s="3"/>
      <c r="C35" s="2" t="s">
        <v>18</v>
      </c>
      <c r="E35" s="174"/>
      <c r="F35" s="8">
        <v>3</v>
      </c>
      <c r="G35" s="8"/>
      <c r="H35" s="120">
        <f aca="true" t="shared" si="18" ref="H35:S35">IF($F$35=1,$F$124,IF($F$35=2,$F$125,IF($F$35=3,$F$126,IF($F$35=4,$F$127,IF($F$35=5,$F$128,0)))))*$E$35</f>
        <v>0</v>
      </c>
      <c r="I35" s="120">
        <f t="shared" si="18"/>
        <v>0</v>
      </c>
      <c r="J35" s="120">
        <f t="shared" si="18"/>
        <v>0</v>
      </c>
      <c r="K35" s="120">
        <f t="shared" si="18"/>
        <v>0</v>
      </c>
      <c r="L35" s="120">
        <f t="shared" si="18"/>
        <v>0</v>
      </c>
      <c r="M35" s="120">
        <f t="shared" si="18"/>
        <v>0</v>
      </c>
      <c r="N35" s="120">
        <f t="shared" si="18"/>
        <v>0</v>
      </c>
      <c r="O35" s="120">
        <f t="shared" si="18"/>
        <v>0</v>
      </c>
      <c r="P35" s="120">
        <f t="shared" si="18"/>
        <v>0</v>
      </c>
      <c r="Q35" s="120">
        <f t="shared" si="18"/>
        <v>0</v>
      </c>
      <c r="R35" s="120">
        <f t="shared" si="18"/>
        <v>0</v>
      </c>
      <c r="S35" s="120">
        <f t="shared" si="18"/>
        <v>0</v>
      </c>
      <c r="T35" s="22">
        <f>SUM(H35:S35)</f>
        <v>0</v>
      </c>
    </row>
    <row r="36" spans="1:20" s="46" customFormat="1" ht="16.5" customHeight="1">
      <c r="A36" s="6"/>
      <c r="B36" s="1"/>
      <c r="C36" s="128" t="s">
        <v>15</v>
      </c>
      <c r="E36" s="174"/>
      <c r="F36" s="8">
        <v>3</v>
      </c>
      <c r="G36" s="8"/>
      <c r="H36" s="120">
        <f aca="true" t="shared" si="19" ref="H36:S36">IF($F$36=1,$F$124,IF($F$36=2,$F$125,IF($F$36=3,$F$126,IF($F$36=4,$F$127,IF($F$36=5,$F$128,0)))))*$E$36</f>
        <v>0</v>
      </c>
      <c r="I36" s="120">
        <f t="shared" si="19"/>
        <v>0</v>
      </c>
      <c r="J36" s="120">
        <f t="shared" si="19"/>
        <v>0</v>
      </c>
      <c r="K36" s="120">
        <f t="shared" si="19"/>
        <v>0</v>
      </c>
      <c r="L36" s="120">
        <f t="shared" si="19"/>
        <v>0</v>
      </c>
      <c r="M36" s="120">
        <f t="shared" si="19"/>
        <v>0</v>
      </c>
      <c r="N36" s="120">
        <f t="shared" si="19"/>
        <v>0</v>
      </c>
      <c r="O36" s="120">
        <f t="shared" si="19"/>
        <v>0</v>
      </c>
      <c r="P36" s="120">
        <f t="shared" si="19"/>
        <v>0</v>
      </c>
      <c r="Q36" s="120">
        <f t="shared" si="19"/>
        <v>0</v>
      </c>
      <c r="R36" s="120">
        <f t="shared" si="19"/>
        <v>0</v>
      </c>
      <c r="S36" s="120">
        <f t="shared" si="19"/>
        <v>0</v>
      </c>
      <c r="T36" s="22">
        <f>SUM(H36:S36)</f>
        <v>0</v>
      </c>
    </row>
    <row r="37" spans="1:20" ht="16.5" customHeight="1">
      <c r="A37" s="15"/>
      <c r="B37" s="29" t="s">
        <v>167</v>
      </c>
      <c r="C37" s="20"/>
      <c r="E37" s="20"/>
      <c r="F37" s="21"/>
      <c r="G37" s="21"/>
      <c r="H37" s="22"/>
      <c r="I37" s="22"/>
      <c r="J37" s="22"/>
      <c r="K37" s="22"/>
      <c r="L37" s="22"/>
      <c r="M37" s="22" t="s">
        <v>14</v>
      </c>
      <c r="N37" s="22"/>
      <c r="O37" s="22"/>
      <c r="P37" s="22"/>
      <c r="Q37" s="22"/>
      <c r="R37" s="22"/>
      <c r="S37" s="22"/>
      <c r="T37" s="22"/>
    </row>
    <row r="38" spans="2:20" ht="16.5" customHeight="1">
      <c r="B38" s="1"/>
      <c r="C38" s="2" t="s">
        <v>20</v>
      </c>
      <c r="E38" s="174"/>
      <c r="F38" s="8">
        <v>3</v>
      </c>
      <c r="G38" s="8"/>
      <c r="H38" s="120">
        <f aca="true" t="shared" si="20" ref="H38:S38">IF($F$38=1,$F$124,IF($F$38=2,$F$125,IF($F$38=3,$F$126,IF($F$38=4,$F$127,IF($F$38=5,$F$128,0)))))*$E$38</f>
        <v>0</v>
      </c>
      <c r="I38" s="120">
        <f t="shared" si="20"/>
        <v>0</v>
      </c>
      <c r="J38" s="120">
        <f t="shared" si="20"/>
        <v>0</v>
      </c>
      <c r="K38" s="120">
        <f t="shared" si="20"/>
        <v>0</v>
      </c>
      <c r="L38" s="120">
        <f t="shared" si="20"/>
        <v>0</v>
      </c>
      <c r="M38" s="120">
        <f t="shared" si="20"/>
        <v>0</v>
      </c>
      <c r="N38" s="120">
        <f t="shared" si="20"/>
        <v>0</v>
      </c>
      <c r="O38" s="120">
        <f t="shared" si="20"/>
        <v>0</v>
      </c>
      <c r="P38" s="120">
        <f t="shared" si="20"/>
        <v>0</v>
      </c>
      <c r="Q38" s="120">
        <f t="shared" si="20"/>
        <v>0</v>
      </c>
      <c r="R38" s="120">
        <f t="shared" si="20"/>
        <v>0</v>
      </c>
      <c r="S38" s="120">
        <f t="shared" si="20"/>
        <v>0</v>
      </c>
      <c r="T38" s="22">
        <f aca="true" t="shared" si="21" ref="T38:T43">SUM(H38:S38)</f>
        <v>0</v>
      </c>
    </row>
    <row r="39" spans="2:20" ht="16.5" customHeight="1">
      <c r="B39" s="3"/>
      <c r="C39" s="2" t="s">
        <v>44</v>
      </c>
      <c r="E39" s="174"/>
      <c r="F39" s="8">
        <v>3</v>
      </c>
      <c r="G39" s="8"/>
      <c r="H39" s="120">
        <f aca="true" t="shared" si="22" ref="H39:S39">IF($F$39=1,$F$124,IF($F$39=2,$F$125,IF($F$39=3,$F$126,IF($F$39=4,$F$127,IF($F$39=5,$F$128,0)))))*$E$39</f>
        <v>0</v>
      </c>
      <c r="I39" s="120">
        <f t="shared" si="22"/>
        <v>0</v>
      </c>
      <c r="J39" s="120">
        <f t="shared" si="22"/>
        <v>0</v>
      </c>
      <c r="K39" s="120">
        <f t="shared" si="22"/>
        <v>0</v>
      </c>
      <c r="L39" s="120">
        <f t="shared" si="22"/>
        <v>0</v>
      </c>
      <c r="M39" s="120">
        <f t="shared" si="22"/>
        <v>0</v>
      </c>
      <c r="N39" s="120">
        <f t="shared" si="22"/>
        <v>0</v>
      </c>
      <c r="O39" s="120">
        <f t="shared" si="22"/>
        <v>0</v>
      </c>
      <c r="P39" s="120">
        <f t="shared" si="22"/>
        <v>0</v>
      </c>
      <c r="Q39" s="120">
        <f t="shared" si="22"/>
        <v>0</v>
      </c>
      <c r="R39" s="120">
        <f t="shared" si="22"/>
        <v>0</v>
      </c>
      <c r="S39" s="120">
        <f t="shared" si="22"/>
        <v>0</v>
      </c>
      <c r="T39" s="22">
        <f t="shared" si="21"/>
        <v>0</v>
      </c>
    </row>
    <row r="40" spans="2:20" ht="16.5" customHeight="1">
      <c r="B40" s="3"/>
      <c r="C40" s="2" t="s">
        <v>45</v>
      </c>
      <c r="E40" s="174"/>
      <c r="F40" s="8">
        <v>3</v>
      </c>
      <c r="G40" s="8"/>
      <c r="H40" s="120">
        <f aca="true" t="shared" si="23" ref="H40:S40">IF($F$40=1,$F$124,IF($F$40=2,$F$125,IF($F$40=3,$F$126,IF($F$40=4,$F$127,IF($F$40=5,$F$128,0)))))*$E$40</f>
        <v>0</v>
      </c>
      <c r="I40" s="120">
        <f t="shared" si="23"/>
        <v>0</v>
      </c>
      <c r="J40" s="120">
        <f t="shared" si="23"/>
        <v>0</v>
      </c>
      <c r="K40" s="120">
        <f t="shared" si="23"/>
        <v>0</v>
      </c>
      <c r="L40" s="120">
        <f t="shared" si="23"/>
        <v>0</v>
      </c>
      <c r="M40" s="120">
        <f t="shared" si="23"/>
        <v>0</v>
      </c>
      <c r="N40" s="120">
        <f t="shared" si="23"/>
        <v>0</v>
      </c>
      <c r="O40" s="120">
        <f t="shared" si="23"/>
        <v>0</v>
      </c>
      <c r="P40" s="120">
        <f t="shared" si="23"/>
        <v>0</v>
      </c>
      <c r="Q40" s="120">
        <f t="shared" si="23"/>
        <v>0</v>
      </c>
      <c r="R40" s="120">
        <f t="shared" si="23"/>
        <v>0</v>
      </c>
      <c r="S40" s="120">
        <f t="shared" si="23"/>
        <v>0</v>
      </c>
      <c r="T40" s="22">
        <f t="shared" si="21"/>
        <v>0</v>
      </c>
    </row>
    <row r="41" spans="2:20" ht="16.5" customHeight="1">
      <c r="B41" s="3"/>
      <c r="C41" s="2" t="s">
        <v>105</v>
      </c>
      <c r="E41" s="174"/>
      <c r="F41" s="8">
        <v>3</v>
      </c>
      <c r="G41" s="8"/>
      <c r="H41" s="120">
        <f aca="true" t="shared" si="24" ref="H41:S41">IF($F$41=1,$F$124,IF($F$41=2,$F$125,IF($F$41=3,$F$126,IF($F$41=4,$F$127,IF($F$41=5,$F$128,0)))))*$E$41</f>
        <v>0</v>
      </c>
      <c r="I41" s="120">
        <f t="shared" si="24"/>
        <v>0</v>
      </c>
      <c r="J41" s="120">
        <f t="shared" si="24"/>
        <v>0</v>
      </c>
      <c r="K41" s="120">
        <f t="shared" si="24"/>
        <v>0</v>
      </c>
      <c r="L41" s="120">
        <f t="shared" si="24"/>
        <v>0</v>
      </c>
      <c r="M41" s="120">
        <f t="shared" si="24"/>
        <v>0</v>
      </c>
      <c r="N41" s="120">
        <f t="shared" si="24"/>
        <v>0</v>
      </c>
      <c r="O41" s="120">
        <f t="shared" si="24"/>
        <v>0</v>
      </c>
      <c r="P41" s="120">
        <f t="shared" si="24"/>
        <v>0</v>
      </c>
      <c r="Q41" s="120">
        <f t="shared" si="24"/>
        <v>0</v>
      </c>
      <c r="R41" s="120">
        <f t="shared" si="24"/>
        <v>0</v>
      </c>
      <c r="S41" s="120">
        <f t="shared" si="24"/>
        <v>0</v>
      </c>
      <c r="T41" s="22">
        <f t="shared" si="21"/>
        <v>0</v>
      </c>
    </row>
    <row r="42" spans="2:20" ht="16.5" customHeight="1">
      <c r="B42" s="3"/>
      <c r="C42" s="2" t="s">
        <v>46</v>
      </c>
      <c r="E42" s="174"/>
      <c r="F42" s="8">
        <v>3</v>
      </c>
      <c r="G42" s="8"/>
      <c r="H42" s="120">
        <f aca="true" t="shared" si="25" ref="H42:S42">IF($F$42=1,$F$124,IF($F$42=2,$F$125,IF($F$42=3,$F$126,IF($F$42=4,$F$127,IF($F$42=5,$F$128,0)))))*$E$42</f>
        <v>0</v>
      </c>
      <c r="I42" s="120">
        <f t="shared" si="25"/>
        <v>0</v>
      </c>
      <c r="J42" s="120">
        <f t="shared" si="25"/>
        <v>0</v>
      </c>
      <c r="K42" s="120">
        <f t="shared" si="25"/>
        <v>0</v>
      </c>
      <c r="L42" s="120">
        <f t="shared" si="25"/>
        <v>0</v>
      </c>
      <c r="M42" s="120">
        <f t="shared" si="25"/>
        <v>0</v>
      </c>
      <c r="N42" s="120">
        <f t="shared" si="25"/>
        <v>0</v>
      </c>
      <c r="O42" s="120">
        <f t="shared" si="25"/>
        <v>0</v>
      </c>
      <c r="P42" s="120">
        <f t="shared" si="25"/>
        <v>0</v>
      </c>
      <c r="Q42" s="120">
        <f t="shared" si="25"/>
        <v>0</v>
      </c>
      <c r="R42" s="120">
        <f t="shared" si="25"/>
        <v>0</v>
      </c>
      <c r="S42" s="120">
        <f t="shared" si="25"/>
        <v>0</v>
      </c>
      <c r="T42" s="22">
        <f t="shared" si="21"/>
        <v>0</v>
      </c>
    </row>
    <row r="43" spans="2:20" ht="15.75" customHeight="1">
      <c r="B43" s="3"/>
      <c r="C43" s="128" t="s">
        <v>40</v>
      </c>
      <c r="E43" s="174"/>
      <c r="F43" s="8">
        <v>3</v>
      </c>
      <c r="G43" s="8"/>
      <c r="H43" s="120">
        <f aca="true" t="shared" si="26" ref="H43:S43">IF($F$43=1,$F$124,IF($F$43=2,$F$125,IF($F$43=3,$F$126,IF($F$43=4,$F$127,IF($F$43=5,$F$128,0)))))*$E$43</f>
        <v>0</v>
      </c>
      <c r="I43" s="120">
        <f t="shared" si="26"/>
        <v>0</v>
      </c>
      <c r="J43" s="120">
        <f t="shared" si="26"/>
        <v>0</v>
      </c>
      <c r="K43" s="120">
        <f t="shared" si="26"/>
        <v>0</v>
      </c>
      <c r="L43" s="120">
        <f t="shared" si="26"/>
        <v>0</v>
      </c>
      <c r="M43" s="120">
        <f t="shared" si="26"/>
        <v>0</v>
      </c>
      <c r="N43" s="120">
        <f t="shared" si="26"/>
        <v>0</v>
      </c>
      <c r="O43" s="120">
        <f t="shared" si="26"/>
        <v>0</v>
      </c>
      <c r="P43" s="120">
        <f t="shared" si="26"/>
        <v>0</v>
      </c>
      <c r="Q43" s="120">
        <f t="shared" si="26"/>
        <v>0</v>
      </c>
      <c r="R43" s="120">
        <f t="shared" si="26"/>
        <v>0</v>
      </c>
      <c r="S43" s="120">
        <f t="shared" si="26"/>
        <v>0</v>
      </c>
      <c r="T43" s="22">
        <f t="shared" si="21"/>
        <v>0</v>
      </c>
    </row>
    <row r="44" spans="1:20" ht="16.5" customHeight="1">
      <c r="A44" s="15"/>
      <c r="B44" s="29" t="s">
        <v>161</v>
      </c>
      <c r="C44" s="20"/>
      <c r="E44" s="20"/>
      <c r="F44" s="21"/>
      <c r="G44" s="21"/>
      <c r="H44" s="22"/>
      <c r="I44" s="22"/>
      <c r="J44" s="22"/>
      <c r="K44" s="22"/>
      <c r="L44" s="22"/>
      <c r="M44" s="22" t="s">
        <v>14</v>
      </c>
      <c r="N44" s="22"/>
      <c r="O44" s="22"/>
      <c r="P44" s="22"/>
      <c r="Q44" s="22"/>
      <c r="R44" s="22"/>
      <c r="S44" s="22"/>
      <c r="T44" s="22"/>
    </row>
    <row r="45" spans="2:20" ht="16.5" customHeight="1">
      <c r="B45" s="3"/>
      <c r="C45" s="2" t="s">
        <v>21</v>
      </c>
      <c r="E45" s="174"/>
      <c r="F45" s="8">
        <v>3</v>
      </c>
      <c r="G45" s="8"/>
      <c r="H45" s="120">
        <f aca="true" t="shared" si="27" ref="H45:S45">IF($F$45=1,$F$124,IF($F$45=2,$F$125,IF($F$45=3,$F$126,IF($F$45=4,$F$127,IF($F$45=5,$F$128,0)))))*$E$45</f>
        <v>0</v>
      </c>
      <c r="I45" s="120">
        <f t="shared" si="27"/>
        <v>0</v>
      </c>
      <c r="J45" s="120">
        <f t="shared" si="27"/>
        <v>0</v>
      </c>
      <c r="K45" s="120">
        <f t="shared" si="27"/>
        <v>0</v>
      </c>
      <c r="L45" s="120">
        <f t="shared" si="27"/>
        <v>0</v>
      </c>
      <c r="M45" s="120">
        <f t="shared" si="27"/>
        <v>0</v>
      </c>
      <c r="N45" s="120">
        <f t="shared" si="27"/>
        <v>0</v>
      </c>
      <c r="O45" s="120">
        <f t="shared" si="27"/>
        <v>0</v>
      </c>
      <c r="P45" s="120">
        <f t="shared" si="27"/>
        <v>0</v>
      </c>
      <c r="Q45" s="120">
        <f t="shared" si="27"/>
        <v>0</v>
      </c>
      <c r="R45" s="120">
        <f t="shared" si="27"/>
        <v>0</v>
      </c>
      <c r="S45" s="120">
        <f t="shared" si="27"/>
        <v>0</v>
      </c>
      <c r="T45" s="22">
        <f aca="true" t="shared" si="28" ref="T45:T74">SUM(H45:S45)</f>
        <v>0</v>
      </c>
    </row>
    <row r="46" spans="2:20" ht="16.5" customHeight="1">
      <c r="B46" s="3"/>
      <c r="C46" s="2" t="s">
        <v>147</v>
      </c>
      <c r="E46" s="174"/>
      <c r="F46" s="8">
        <v>3</v>
      </c>
      <c r="G46" s="8"/>
      <c r="H46" s="120">
        <f aca="true" t="shared" si="29" ref="H46:S46">IF($F$46=1,$F$124,IF($F$46=2,$F$125,IF($F$46=3,$F$126,IF($F$46=4,$F$127,IF($F$46=5,$F$128,0)))))*$E$46</f>
        <v>0</v>
      </c>
      <c r="I46" s="120">
        <f t="shared" si="29"/>
        <v>0</v>
      </c>
      <c r="J46" s="120">
        <f t="shared" si="29"/>
        <v>0</v>
      </c>
      <c r="K46" s="120">
        <f t="shared" si="29"/>
        <v>0</v>
      </c>
      <c r="L46" s="120">
        <f t="shared" si="29"/>
        <v>0</v>
      </c>
      <c r="M46" s="120">
        <f t="shared" si="29"/>
        <v>0</v>
      </c>
      <c r="N46" s="120">
        <f t="shared" si="29"/>
        <v>0</v>
      </c>
      <c r="O46" s="120">
        <f t="shared" si="29"/>
        <v>0</v>
      </c>
      <c r="P46" s="120">
        <f t="shared" si="29"/>
        <v>0</v>
      </c>
      <c r="Q46" s="120">
        <f t="shared" si="29"/>
        <v>0</v>
      </c>
      <c r="R46" s="120">
        <f t="shared" si="29"/>
        <v>0</v>
      </c>
      <c r="S46" s="120">
        <f t="shared" si="29"/>
        <v>0</v>
      </c>
      <c r="T46" s="22">
        <f t="shared" si="28"/>
        <v>0</v>
      </c>
    </row>
    <row r="47" spans="2:20" ht="16.5" customHeight="1">
      <c r="B47" s="3"/>
      <c r="C47" s="2" t="s">
        <v>47</v>
      </c>
      <c r="E47" s="174"/>
      <c r="F47" s="8">
        <v>3</v>
      </c>
      <c r="G47" s="8"/>
      <c r="H47" s="120">
        <f aca="true" t="shared" si="30" ref="H47:S47">IF($F$47=1,$F$124,IF($F$47=2,$F$125,IF($F$47=3,$F$126,IF($F$47=4,$F$127,IF($F$47=5,$F$128,0)))))*$E$47</f>
        <v>0</v>
      </c>
      <c r="I47" s="120">
        <f t="shared" si="30"/>
        <v>0</v>
      </c>
      <c r="J47" s="120">
        <f t="shared" si="30"/>
        <v>0</v>
      </c>
      <c r="K47" s="120">
        <f t="shared" si="30"/>
        <v>0</v>
      </c>
      <c r="L47" s="120">
        <f t="shared" si="30"/>
        <v>0</v>
      </c>
      <c r="M47" s="120">
        <f t="shared" si="30"/>
        <v>0</v>
      </c>
      <c r="N47" s="120">
        <f t="shared" si="30"/>
        <v>0</v>
      </c>
      <c r="O47" s="120">
        <f t="shared" si="30"/>
        <v>0</v>
      </c>
      <c r="P47" s="120">
        <f t="shared" si="30"/>
        <v>0</v>
      </c>
      <c r="Q47" s="120">
        <f t="shared" si="30"/>
        <v>0</v>
      </c>
      <c r="R47" s="120">
        <f t="shared" si="30"/>
        <v>0</v>
      </c>
      <c r="S47" s="120">
        <f t="shared" si="30"/>
        <v>0</v>
      </c>
      <c r="T47" s="22">
        <f t="shared" si="28"/>
        <v>0</v>
      </c>
    </row>
    <row r="48" spans="2:20" ht="16.5" customHeight="1">
      <c r="B48" s="3"/>
      <c r="C48" s="2" t="s">
        <v>22</v>
      </c>
      <c r="E48" s="174"/>
      <c r="F48" s="8">
        <v>3</v>
      </c>
      <c r="G48" s="8"/>
      <c r="H48" s="120">
        <f aca="true" t="shared" si="31" ref="H48:S48">IF($F$48=1,$F$124,IF($F$48=2,$F$125,IF($F$48=3,$F$126,IF($F$48=4,$F$127,IF($F$48=5,$F$128,0)))))*$E$48</f>
        <v>0</v>
      </c>
      <c r="I48" s="120">
        <f t="shared" si="31"/>
        <v>0</v>
      </c>
      <c r="J48" s="120">
        <f t="shared" si="31"/>
        <v>0</v>
      </c>
      <c r="K48" s="120">
        <f t="shared" si="31"/>
        <v>0</v>
      </c>
      <c r="L48" s="120">
        <f t="shared" si="31"/>
        <v>0</v>
      </c>
      <c r="M48" s="120">
        <f t="shared" si="31"/>
        <v>0</v>
      </c>
      <c r="N48" s="120">
        <f t="shared" si="31"/>
        <v>0</v>
      </c>
      <c r="O48" s="120">
        <f t="shared" si="31"/>
        <v>0</v>
      </c>
      <c r="P48" s="120">
        <f t="shared" si="31"/>
        <v>0</v>
      </c>
      <c r="Q48" s="120">
        <f t="shared" si="31"/>
        <v>0</v>
      </c>
      <c r="R48" s="120">
        <f t="shared" si="31"/>
        <v>0</v>
      </c>
      <c r="S48" s="120">
        <f t="shared" si="31"/>
        <v>0</v>
      </c>
      <c r="T48" s="22">
        <f t="shared" si="28"/>
        <v>0</v>
      </c>
    </row>
    <row r="49" spans="2:20" ht="16.5" customHeight="1">
      <c r="B49" s="3"/>
      <c r="C49" s="2" t="s">
        <v>23</v>
      </c>
      <c r="E49" s="174"/>
      <c r="F49" s="8">
        <v>3</v>
      </c>
      <c r="G49" s="8"/>
      <c r="H49" s="120">
        <f aca="true" t="shared" si="32" ref="H49:S49">IF($F$49=1,$F$124,IF($F$49=2,$F$125,IF($F$49=3,$F$126,IF($F$49=4,$F$127,IF($F$49=5,$F$128,0)))))*$E$49</f>
        <v>0</v>
      </c>
      <c r="I49" s="120">
        <f t="shared" si="32"/>
        <v>0</v>
      </c>
      <c r="J49" s="120">
        <f t="shared" si="32"/>
        <v>0</v>
      </c>
      <c r="K49" s="120">
        <f t="shared" si="32"/>
        <v>0</v>
      </c>
      <c r="L49" s="120">
        <f t="shared" si="32"/>
        <v>0</v>
      </c>
      <c r="M49" s="120">
        <f t="shared" si="32"/>
        <v>0</v>
      </c>
      <c r="N49" s="120">
        <f t="shared" si="32"/>
        <v>0</v>
      </c>
      <c r="O49" s="120">
        <f t="shared" si="32"/>
        <v>0</v>
      </c>
      <c r="P49" s="120">
        <f t="shared" si="32"/>
        <v>0</v>
      </c>
      <c r="Q49" s="120">
        <f t="shared" si="32"/>
        <v>0</v>
      </c>
      <c r="R49" s="120">
        <f t="shared" si="32"/>
        <v>0</v>
      </c>
      <c r="S49" s="120">
        <f t="shared" si="32"/>
        <v>0</v>
      </c>
      <c r="T49" s="22">
        <f t="shared" si="28"/>
        <v>0</v>
      </c>
    </row>
    <row r="50" spans="2:20" ht="16.5" customHeight="1">
      <c r="B50" s="3"/>
      <c r="C50" s="2" t="s">
        <v>173</v>
      </c>
      <c r="E50" s="174"/>
      <c r="F50" s="8">
        <v>3</v>
      </c>
      <c r="G50" s="8"/>
      <c r="H50" s="120">
        <f aca="true" t="shared" si="33" ref="H50:S50">IF($F$50=1,$F$124,IF($F$50=2,$F$125,IF($F$50=3,$F$126,IF($F$50=4,$F$127,IF($F$50=5,$F$128,0)))))*$E$50</f>
        <v>0</v>
      </c>
      <c r="I50" s="120">
        <f t="shared" si="33"/>
        <v>0</v>
      </c>
      <c r="J50" s="120">
        <f t="shared" si="33"/>
        <v>0</v>
      </c>
      <c r="K50" s="120">
        <f t="shared" si="33"/>
        <v>0</v>
      </c>
      <c r="L50" s="120">
        <f t="shared" si="33"/>
        <v>0</v>
      </c>
      <c r="M50" s="120">
        <f t="shared" si="33"/>
        <v>0</v>
      </c>
      <c r="N50" s="120">
        <f t="shared" si="33"/>
        <v>0</v>
      </c>
      <c r="O50" s="120">
        <f t="shared" si="33"/>
        <v>0</v>
      </c>
      <c r="P50" s="120">
        <f t="shared" si="33"/>
        <v>0</v>
      </c>
      <c r="Q50" s="120">
        <f t="shared" si="33"/>
        <v>0</v>
      </c>
      <c r="R50" s="120">
        <f t="shared" si="33"/>
        <v>0</v>
      </c>
      <c r="S50" s="120">
        <f t="shared" si="33"/>
        <v>0</v>
      </c>
      <c r="T50" s="22">
        <f t="shared" si="28"/>
        <v>0</v>
      </c>
    </row>
    <row r="51" spans="2:20" ht="16.5" customHeight="1">
      <c r="B51" s="3"/>
      <c r="C51" s="2" t="s">
        <v>148</v>
      </c>
      <c r="E51" s="174"/>
      <c r="F51" s="8">
        <v>3</v>
      </c>
      <c r="G51" s="8"/>
      <c r="H51" s="120">
        <f aca="true" t="shared" si="34" ref="H51:S51">IF($F$51=1,$F$124,IF($F$51=2,$F$125,IF($F$51=3,$F$126,IF($F$51=4,$F$127,IF($F$51=5,$F$128,0)))))*$E$51</f>
        <v>0</v>
      </c>
      <c r="I51" s="120">
        <f t="shared" si="34"/>
        <v>0</v>
      </c>
      <c r="J51" s="120">
        <f t="shared" si="34"/>
        <v>0</v>
      </c>
      <c r="K51" s="120">
        <f t="shared" si="34"/>
        <v>0</v>
      </c>
      <c r="L51" s="120">
        <f t="shared" si="34"/>
        <v>0</v>
      </c>
      <c r="M51" s="120">
        <f t="shared" si="34"/>
        <v>0</v>
      </c>
      <c r="N51" s="120">
        <f t="shared" si="34"/>
        <v>0</v>
      </c>
      <c r="O51" s="120">
        <f t="shared" si="34"/>
        <v>0</v>
      </c>
      <c r="P51" s="120">
        <f t="shared" si="34"/>
        <v>0</v>
      </c>
      <c r="Q51" s="120">
        <f t="shared" si="34"/>
        <v>0</v>
      </c>
      <c r="R51" s="120">
        <f t="shared" si="34"/>
        <v>0</v>
      </c>
      <c r="S51" s="120">
        <f t="shared" si="34"/>
        <v>0</v>
      </c>
      <c r="T51" s="22">
        <f t="shared" si="28"/>
        <v>0</v>
      </c>
    </row>
    <row r="52" spans="2:20" ht="16.5" customHeight="1">
      <c r="B52" s="3"/>
      <c r="C52" s="128" t="s">
        <v>15</v>
      </c>
      <c r="E52" s="174"/>
      <c r="F52" s="8">
        <v>3</v>
      </c>
      <c r="G52" s="8"/>
      <c r="H52" s="120">
        <f aca="true" t="shared" si="35" ref="H52:S52">IF($F$52=1,$F$124,IF($F$52=2,$F$125,IF($F$52=3,$F$126,IF($F$52=4,$F$127,IF($F$52=5,$F$128,0)))))*$E$52</f>
        <v>0</v>
      </c>
      <c r="I52" s="120">
        <f t="shared" si="35"/>
        <v>0</v>
      </c>
      <c r="J52" s="120">
        <f t="shared" si="35"/>
        <v>0</v>
      </c>
      <c r="K52" s="120">
        <f t="shared" si="35"/>
        <v>0</v>
      </c>
      <c r="L52" s="120">
        <f t="shared" si="35"/>
        <v>0</v>
      </c>
      <c r="M52" s="120">
        <f t="shared" si="35"/>
        <v>0</v>
      </c>
      <c r="N52" s="120">
        <f t="shared" si="35"/>
        <v>0</v>
      </c>
      <c r="O52" s="120">
        <f t="shared" si="35"/>
        <v>0</v>
      </c>
      <c r="P52" s="120">
        <f t="shared" si="35"/>
        <v>0</v>
      </c>
      <c r="Q52" s="120">
        <f t="shared" si="35"/>
        <v>0</v>
      </c>
      <c r="R52" s="120">
        <f t="shared" si="35"/>
        <v>0</v>
      </c>
      <c r="S52" s="120">
        <f t="shared" si="35"/>
        <v>0</v>
      </c>
      <c r="T52" s="22">
        <f t="shared" si="28"/>
        <v>0</v>
      </c>
    </row>
    <row r="53" spans="1:20" ht="16.5" customHeight="1">
      <c r="A53" s="15"/>
      <c r="B53" s="29" t="s">
        <v>162</v>
      </c>
      <c r="C53" s="20"/>
      <c r="E53" s="20"/>
      <c r="F53" s="21"/>
      <c r="G53" s="21"/>
      <c r="H53" s="22"/>
      <c r="I53" s="22"/>
      <c r="J53" s="22"/>
      <c r="K53" s="22"/>
      <c r="L53" s="22"/>
      <c r="M53" s="22" t="s">
        <v>14</v>
      </c>
      <c r="N53" s="22"/>
      <c r="O53" s="22"/>
      <c r="P53" s="22"/>
      <c r="Q53" s="22"/>
      <c r="R53" s="22"/>
      <c r="S53" s="22"/>
      <c r="T53" s="22"/>
    </row>
    <row r="54" spans="2:20" ht="16.5" customHeight="1">
      <c r="B54" s="3"/>
      <c r="C54" s="2" t="s">
        <v>48</v>
      </c>
      <c r="E54" s="174"/>
      <c r="F54" s="8">
        <v>3</v>
      </c>
      <c r="G54" s="8"/>
      <c r="H54" s="120">
        <f aca="true" t="shared" si="36" ref="H54:S54">IF($F$54=1,$F$124,IF($F$54=2,$F$125,IF($F$54=3,$F$126,IF($F$54=4,$F$127,IF($F$54=5,$F$128,0)))))*$E$54</f>
        <v>0</v>
      </c>
      <c r="I54" s="120">
        <f t="shared" si="36"/>
        <v>0</v>
      </c>
      <c r="J54" s="120">
        <f t="shared" si="36"/>
        <v>0</v>
      </c>
      <c r="K54" s="120">
        <f t="shared" si="36"/>
        <v>0</v>
      </c>
      <c r="L54" s="120">
        <f t="shared" si="36"/>
        <v>0</v>
      </c>
      <c r="M54" s="120">
        <f t="shared" si="36"/>
        <v>0</v>
      </c>
      <c r="N54" s="120">
        <f t="shared" si="36"/>
        <v>0</v>
      </c>
      <c r="O54" s="120">
        <f t="shared" si="36"/>
        <v>0</v>
      </c>
      <c r="P54" s="120">
        <f t="shared" si="36"/>
        <v>0</v>
      </c>
      <c r="Q54" s="120">
        <f t="shared" si="36"/>
        <v>0</v>
      </c>
      <c r="R54" s="120">
        <f t="shared" si="36"/>
        <v>0</v>
      </c>
      <c r="S54" s="120">
        <f t="shared" si="36"/>
        <v>0</v>
      </c>
      <c r="T54" s="22">
        <f t="shared" si="28"/>
        <v>0</v>
      </c>
    </row>
    <row r="55" spans="2:20" ht="16.5" customHeight="1">
      <c r="B55" s="3"/>
      <c r="C55" s="2" t="s">
        <v>24</v>
      </c>
      <c r="E55" s="174"/>
      <c r="F55" s="8">
        <v>3</v>
      </c>
      <c r="G55" s="8"/>
      <c r="H55" s="120">
        <f aca="true" t="shared" si="37" ref="H55:S55">IF($F$55=1,$F$124,IF($F$55=2,$F$125,IF($F$55=3,$F$126,IF($F$55=4,$F$127,IF($F$55=5,$F$128,0)))))*$E$55</f>
        <v>0</v>
      </c>
      <c r="I55" s="120">
        <f t="shared" si="37"/>
        <v>0</v>
      </c>
      <c r="J55" s="120">
        <f t="shared" si="37"/>
        <v>0</v>
      </c>
      <c r="K55" s="120">
        <f t="shared" si="37"/>
        <v>0</v>
      </c>
      <c r="L55" s="120">
        <f t="shared" si="37"/>
        <v>0</v>
      </c>
      <c r="M55" s="120">
        <f t="shared" si="37"/>
        <v>0</v>
      </c>
      <c r="N55" s="120">
        <f t="shared" si="37"/>
        <v>0</v>
      </c>
      <c r="O55" s="120">
        <f t="shared" si="37"/>
        <v>0</v>
      </c>
      <c r="P55" s="120">
        <f t="shared" si="37"/>
        <v>0</v>
      </c>
      <c r="Q55" s="120">
        <f t="shared" si="37"/>
        <v>0</v>
      </c>
      <c r="R55" s="120">
        <f t="shared" si="37"/>
        <v>0</v>
      </c>
      <c r="S55" s="120">
        <f t="shared" si="37"/>
        <v>0</v>
      </c>
      <c r="T55" s="22">
        <f t="shared" si="28"/>
        <v>0</v>
      </c>
    </row>
    <row r="56" spans="2:20" ht="16.5" customHeight="1">
      <c r="B56" s="3"/>
      <c r="C56" s="2" t="s">
        <v>106</v>
      </c>
      <c r="E56" s="174"/>
      <c r="F56" s="8">
        <v>3</v>
      </c>
      <c r="G56" s="8"/>
      <c r="H56" s="120">
        <f aca="true" t="shared" si="38" ref="H56:S56">IF($F$56=1,$F$124,IF($F$56=2,$F$125,IF($F$56=3,$F$126,IF($F$56=4,$F$127,IF($F$56=5,$F$128,0)))))*$E$56</f>
        <v>0</v>
      </c>
      <c r="I56" s="120">
        <f t="shared" si="38"/>
        <v>0</v>
      </c>
      <c r="J56" s="120">
        <f t="shared" si="38"/>
        <v>0</v>
      </c>
      <c r="K56" s="120">
        <f t="shared" si="38"/>
        <v>0</v>
      </c>
      <c r="L56" s="120">
        <f t="shared" si="38"/>
        <v>0</v>
      </c>
      <c r="M56" s="120">
        <f t="shared" si="38"/>
        <v>0</v>
      </c>
      <c r="N56" s="120">
        <f t="shared" si="38"/>
        <v>0</v>
      </c>
      <c r="O56" s="120">
        <f t="shared" si="38"/>
        <v>0</v>
      </c>
      <c r="P56" s="120">
        <f t="shared" si="38"/>
        <v>0</v>
      </c>
      <c r="Q56" s="120">
        <f t="shared" si="38"/>
        <v>0</v>
      </c>
      <c r="R56" s="120">
        <f t="shared" si="38"/>
        <v>0</v>
      </c>
      <c r="S56" s="120">
        <f t="shared" si="38"/>
        <v>0</v>
      </c>
      <c r="T56" s="22">
        <f t="shared" si="28"/>
        <v>0</v>
      </c>
    </row>
    <row r="57" spans="2:20" ht="16.5" customHeight="1">
      <c r="B57" s="3"/>
      <c r="C57" s="2" t="s">
        <v>108</v>
      </c>
      <c r="E57" s="174"/>
      <c r="F57" s="8">
        <v>3</v>
      </c>
      <c r="G57" s="8"/>
      <c r="H57" s="120">
        <f aca="true" t="shared" si="39" ref="H57:S57">IF($F$57=1,$F$124,IF($F$57=2,$F$125,IF($F$57=3,$F$126,IF($F$57=4,$F$127,IF($F$57=5,$F$128,0)))))*$E$57</f>
        <v>0</v>
      </c>
      <c r="I57" s="120">
        <f t="shared" si="39"/>
        <v>0</v>
      </c>
      <c r="J57" s="120">
        <f t="shared" si="39"/>
        <v>0</v>
      </c>
      <c r="K57" s="120">
        <f t="shared" si="39"/>
        <v>0</v>
      </c>
      <c r="L57" s="120">
        <f t="shared" si="39"/>
        <v>0</v>
      </c>
      <c r="M57" s="120">
        <f t="shared" si="39"/>
        <v>0</v>
      </c>
      <c r="N57" s="120">
        <f t="shared" si="39"/>
        <v>0</v>
      </c>
      <c r="O57" s="120">
        <f t="shared" si="39"/>
        <v>0</v>
      </c>
      <c r="P57" s="120">
        <f t="shared" si="39"/>
        <v>0</v>
      </c>
      <c r="Q57" s="120">
        <f t="shared" si="39"/>
        <v>0</v>
      </c>
      <c r="R57" s="120">
        <f t="shared" si="39"/>
        <v>0</v>
      </c>
      <c r="S57" s="120">
        <f t="shared" si="39"/>
        <v>0</v>
      </c>
      <c r="T57" s="22">
        <f t="shared" si="28"/>
        <v>0</v>
      </c>
    </row>
    <row r="58" spans="2:20" ht="16.5" customHeight="1">
      <c r="B58" s="3"/>
      <c r="C58" s="2" t="s">
        <v>49</v>
      </c>
      <c r="E58" s="174"/>
      <c r="F58" s="8">
        <v>3</v>
      </c>
      <c r="G58" s="8"/>
      <c r="H58" s="120">
        <f aca="true" t="shared" si="40" ref="H58:S58">IF($F$58=1,$F$124,IF($F$58=2,$F$125,IF($F$58=3,$F$126,IF($F$58=4,$F$127,IF($F$58=5,$F$128,0)))))*$E$58</f>
        <v>0</v>
      </c>
      <c r="I58" s="120">
        <f t="shared" si="40"/>
        <v>0</v>
      </c>
      <c r="J58" s="120">
        <f t="shared" si="40"/>
        <v>0</v>
      </c>
      <c r="K58" s="120">
        <f t="shared" si="40"/>
        <v>0</v>
      </c>
      <c r="L58" s="120">
        <f t="shared" si="40"/>
        <v>0</v>
      </c>
      <c r="M58" s="120">
        <f t="shared" si="40"/>
        <v>0</v>
      </c>
      <c r="N58" s="120">
        <f t="shared" si="40"/>
        <v>0</v>
      </c>
      <c r="O58" s="120">
        <f t="shared" si="40"/>
        <v>0</v>
      </c>
      <c r="P58" s="120">
        <f t="shared" si="40"/>
        <v>0</v>
      </c>
      <c r="Q58" s="120">
        <f t="shared" si="40"/>
        <v>0</v>
      </c>
      <c r="R58" s="120">
        <f t="shared" si="40"/>
        <v>0</v>
      </c>
      <c r="S58" s="120">
        <f t="shared" si="40"/>
        <v>0</v>
      </c>
      <c r="T58" s="22">
        <f t="shared" si="28"/>
        <v>0</v>
      </c>
    </row>
    <row r="59" spans="2:20" ht="16.5" customHeight="1">
      <c r="B59" s="3"/>
      <c r="C59" s="2" t="s">
        <v>107</v>
      </c>
      <c r="E59" s="174"/>
      <c r="F59" s="8">
        <v>3</v>
      </c>
      <c r="G59" s="8"/>
      <c r="H59" s="120">
        <f aca="true" t="shared" si="41" ref="H59:S59">IF($F$59=1,$F$124,IF($F$59=2,$F$125,IF($F$59=3,$F$126,IF($F$59=4,$F$127,IF($F$59=5,$F$128,0)))))*$E$59</f>
        <v>0</v>
      </c>
      <c r="I59" s="120">
        <f t="shared" si="41"/>
        <v>0</v>
      </c>
      <c r="J59" s="120">
        <f t="shared" si="41"/>
        <v>0</v>
      </c>
      <c r="K59" s="120">
        <f t="shared" si="41"/>
        <v>0</v>
      </c>
      <c r="L59" s="120">
        <f t="shared" si="41"/>
        <v>0</v>
      </c>
      <c r="M59" s="120">
        <f t="shared" si="41"/>
        <v>0</v>
      </c>
      <c r="N59" s="120">
        <f t="shared" si="41"/>
        <v>0</v>
      </c>
      <c r="O59" s="120">
        <f t="shared" si="41"/>
        <v>0</v>
      </c>
      <c r="P59" s="120">
        <f t="shared" si="41"/>
        <v>0</v>
      </c>
      <c r="Q59" s="120">
        <f t="shared" si="41"/>
        <v>0</v>
      </c>
      <c r="R59" s="120">
        <f t="shared" si="41"/>
        <v>0</v>
      </c>
      <c r="S59" s="120">
        <f t="shared" si="41"/>
        <v>0</v>
      </c>
      <c r="T59" s="22">
        <f t="shared" si="28"/>
        <v>0</v>
      </c>
    </row>
    <row r="60" spans="2:20" ht="16.5" customHeight="1">
      <c r="B60" s="3"/>
      <c r="C60" s="2" t="s">
        <v>50</v>
      </c>
      <c r="E60" s="174"/>
      <c r="F60" s="8">
        <v>3</v>
      </c>
      <c r="G60" s="8"/>
      <c r="H60" s="120">
        <f aca="true" t="shared" si="42" ref="H60:S60">IF($F$60=1,$F$124,IF($F$60=2,$F$125,IF($F$60=3,$F$126,IF($F$60=4,$F$127,IF($F$60=5,$F$128,0)))))*$E$60</f>
        <v>0</v>
      </c>
      <c r="I60" s="120">
        <f t="shared" si="42"/>
        <v>0</v>
      </c>
      <c r="J60" s="120">
        <f t="shared" si="42"/>
        <v>0</v>
      </c>
      <c r="K60" s="120">
        <f t="shared" si="42"/>
        <v>0</v>
      </c>
      <c r="L60" s="120">
        <f t="shared" si="42"/>
        <v>0</v>
      </c>
      <c r="M60" s="120">
        <f t="shared" si="42"/>
        <v>0</v>
      </c>
      <c r="N60" s="120">
        <f t="shared" si="42"/>
        <v>0</v>
      </c>
      <c r="O60" s="120">
        <f t="shared" si="42"/>
        <v>0</v>
      </c>
      <c r="P60" s="120">
        <f t="shared" si="42"/>
        <v>0</v>
      </c>
      <c r="Q60" s="120">
        <f t="shared" si="42"/>
        <v>0</v>
      </c>
      <c r="R60" s="120">
        <f t="shared" si="42"/>
        <v>0</v>
      </c>
      <c r="S60" s="120">
        <f t="shared" si="42"/>
        <v>0</v>
      </c>
      <c r="T60" s="22">
        <f t="shared" si="28"/>
        <v>0</v>
      </c>
    </row>
    <row r="61" spans="2:20" ht="16.5" customHeight="1">
      <c r="B61" s="3"/>
      <c r="C61" s="2" t="s">
        <v>51</v>
      </c>
      <c r="E61" s="174"/>
      <c r="F61" s="8">
        <v>3</v>
      </c>
      <c r="G61" s="8"/>
      <c r="H61" s="120">
        <f aca="true" t="shared" si="43" ref="H61:S61">IF($F$61=1,$F$124,IF($F$61=2,$F$125,IF($F$61=3,$F$126,IF($F$61=4,$F$127,IF($F$61=5,$F$128,0)))))*$E$61</f>
        <v>0</v>
      </c>
      <c r="I61" s="120">
        <f t="shared" si="43"/>
        <v>0</v>
      </c>
      <c r="J61" s="120">
        <f t="shared" si="43"/>
        <v>0</v>
      </c>
      <c r="K61" s="120">
        <f t="shared" si="43"/>
        <v>0</v>
      </c>
      <c r="L61" s="120">
        <f t="shared" si="43"/>
        <v>0</v>
      </c>
      <c r="M61" s="120">
        <f t="shared" si="43"/>
        <v>0</v>
      </c>
      <c r="N61" s="120">
        <f t="shared" si="43"/>
        <v>0</v>
      </c>
      <c r="O61" s="120">
        <f t="shared" si="43"/>
        <v>0</v>
      </c>
      <c r="P61" s="120">
        <f t="shared" si="43"/>
        <v>0</v>
      </c>
      <c r="Q61" s="120">
        <f t="shared" si="43"/>
        <v>0</v>
      </c>
      <c r="R61" s="120">
        <f t="shared" si="43"/>
        <v>0</v>
      </c>
      <c r="S61" s="120">
        <f t="shared" si="43"/>
        <v>0</v>
      </c>
      <c r="T61" s="22">
        <f t="shared" si="28"/>
        <v>0</v>
      </c>
    </row>
    <row r="62" spans="2:20" ht="16.5" customHeight="1">
      <c r="B62" s="3"/>
      <c r="C62" s="128" t="s">
        <v>15</v>
      </c>
      <c r="E62" s="174"/>
      <c r="F62" s="8">
        <v>3</v>
      </c>
      <c r="G62" s="8"/>
      <c r="H62" s="120">
        <f aca="true" t="shared" si="44" ref="H62:S62">IF($F$62=1,$F$124,IF($F$62=2,$F$125,IF($F$62=3,$F$126,IF($F$62=4,$F$127,IF($F$62=5,$F$128,0)))))*$E$62</f>
        <v>0</v>
      </c>
      <c r="I62" s="120">
        <f t="shared" si="44"/>
        <v>0</v>
      </c>
      <c r="J62" s="120">
        <f t="shared" si="44"/>
        <v>0</v>
      </c>
      <c r="K62" s="120">
        <f t="shared" si="44"/>
        <v>0</v>
      </c>
      <c r="L62" s="120">
        <f t="shared" si="44"/>
        <v>0</v>
      </c>
      <c r="M62" s="120">
        <f t="shared" si="44"/>
        <v>0</v>
      </c>
      <c r="N62" s="120">
        <f t="shared" si="44"/>
        <v>0</v>
      </c>
      <c r="O62" s="120">
        <f t="shared" si="44"/>
        <v>0</v>
      </c>
      <c r="P62" s="120">
        <f t="shared" si="44"/>
        <v>0</v>
      </c>
      <c r="Q62" s="120">
        <f t="shared" si="44"/>
        <v>0</v>
      </c>
      <c r="R62" s="120">
        <f t="shared" si="44"/>
        <v>0</v>
      </c>
      <c r="S62" s="120">
        <f t="shared" si="44"/>
        <v>0</v>
      </c>
      <c r="T62" s="22">
        <f t="shared" si="28"/>
        <v>0</v>
      </c>
    </row>
    <row r="63" spans="1:20" ht="16.5" customHeight="1">
      <c r="A63" s="15"/>
      <c r="B63" s="29" t="s">
        <v>163</v>
      </c>
      <c r="C63" s="20"/>
      <c r="E63" s="20"/>
      <c r="F63" s="21"/>
      <c r="G63" s="21"/>
      <c r="H63" s="22"/>
      <c r="I63" s="22"/>
      <c r="J63" s="22"/>
      <c r="K63" s="22"/>
      <c r="L63" s="22"/>
      <c r="M63" s="22" t="s">
        <v>14</v>
      </c>
      <c r="N63" s="22"/>
      <c r="O63" s="22"/>
      <c r="P63" s="22"/>
      <c r="Q63" s="22"/>
      <c r="R63" s="22"/>
      <c r="S63" s="22"/>
      <c r="T63" s="22"/>
    </row>
    <row r="64" spans="2:20" ht="16.5" customHeight="1">
      <c r="B64" s="3"/>
      <c r="C64" s="2" t="s">
        <v>25</v>
      </c>
      <c r="E64" s="174"/>
      <c r="F64" s="8">
        <v>3</v>
      </c>
      <c r="G64" s="8"/>
      <c r="H64" s="120">
        <f aca="true" t="shared" si="45" ref="H64:S64">IF($F$64=1,$F$124,IF($F$64=2,$F$125,IF($F$64=3,$F$126,IF($F$64=4,$F$127,IF($F$64=5,$F$128,0)))))*$E$64</f>
        <v>0</v>
      </c>
      <c r="I64" s="120">
        <f t="shared" si="45"/>
        <v>0</v>
      </c>
      <c r="J64" s="120">
        <f t="shared" si="45"/>
        <v>0</v>
      </c>
      <c r="K64" s="120">
        <f t="shared" si="45"/>
        <v>0</v>
      </c>
      <c r="L64" s="120">
        <f t="shared" si="45"/>
        <v>0</v>
      </c>
      <c r="M64" s="120">
        <f t="shared" si="45"/>
        <v>0</v>
      </c>
      <c r="N64" s="120">
        <f t="shared" si="45"/>
        <v>0</v>
      </c>
      <c r="O64" s="120">
        <f t="shared" si="45"/>
        <v>0</v>
      </c>
      <c r="P64" s="120">
        <f t="shared" si="45"/>
        <v>0</v>
      </c>
      <c r="Q64" s="120">
        <f t="shared" si="45"/>
        <v>0</v>
      </c>
      <c r="R64" s="120">
        <f t="shared" si="45"/>
        <v>0</v>
      </c>
      <c r="S64" s="120">
        <f t="shared" si="45"/>
        <v>0</v>
      </c>
      <c r="T64" s="22">
        <f t="shared" si="28"/>
        <v>0</v>
      </c>
    </row>
    <row r="65" spans="2:20" ht="16.5" customHeight="1">
      <c r="B65" s="3"/>
      <c r="C65" s="2" t="s">
        <v>52</v>
      </c>
      <c r="E65" s="174"/>
      <c r="F65" s="8">
        <v>3</v>
      </c>
      <c r="G65" s="8"/>
      <c r="H65" s="120">
        <f aca="true" t="shared" si="46" ref="H65:S65">IF($F$65=1,$F$124,IF($F$65=2,$F$125,IF($F$65=3,$F$126,IF($F$65=4,$F$127,IF($F$65=5,$F$128,0)))))*$E$65</f>
        <v>0</v>
      </c>
      <c r="I65" s="120">
        <f t="shared" si="46"/>
        <v>0</v>
      </c>
      <c r="J65" s="120">
        <f t="shared" si="46"/>
        <v>0</v>
      </c>
      <c r="K65" s="120">
        <f t="shared" si="46"/>
        <v>0</v>
      </c>
      <c r="L65" s="120">
        <f t="shared" si="46"/>
        <v>0</v>
      </c>
      <c r="M65" s="120">
        <f t="shared" si="46"/>
        <v>0</v>
      </c>
      <c r="N65" s="120">
        <f t="shared" si="46"/>
        <v>0</v>
      </c>
      <c r="O65" s="120">
        <f t="shared" si="46"/>
        <v>0</v>
      </c>
      <c r="P65" s="120">
        <f t="shared" si="46"/>
        <v>0</v>
      </c>
      <c r="Q65" s="120">
        <f t="shared" si="46"/>
        <v>0</v>
      </c>
      <c r="R65" s="120">
        <f t="shared" si="46"/>
        <v>0</v>
      </c>
      <c r="S65" s="120">
        <f t="shared" si="46"/>
        <v>0</v>
      </c>
      <c r="T65" s="22">
        <f t="shared" si="28"/>
        <v>0</v>
      </c>
    </row>
    <row r="66" spans="2:20" ht="16.5" customHeight="1">
      <c r="B66" s="3"/>
      <c r="C66" s="2" t="s">
        <v>26</v>
      </c>
      <c r="E66" s="174"/>
      <c r="F66" s="8">
        <v>3</v>
      </c>
      <c r="G66" s="8"/>
      <c r="H66" s="120">
        <f aca="true" t="shared" si="47" ref="H66:S66">IF($F$66=1,$F$124,IF($F$66=2,$F$125,IF($F$66=3,$F$126,IF($F$66=4,$F$127,IF($F$66=5,$F$128,0)))))*$E$66</f>
        <v>0</v>
      </c>
      <c r="I66" s="120">
        <f t="shared" si="47"/>
        <v>0</v>
      </c>
      <c r="J66" s="120">
        <f t="shared" si="47"/>
        <v>0</v>
      </c>
      <c r="K66" s="120">
        <f t="shared" si="47"/>
        <v>0</v>
      </c>
      <c r="L66" s="120">
        <f t="shared" si="47"/>
        <v>0</v>
      </c>
      <c r="M66" s="120">
        <f t="shared" si="47"/>
        <v>0</v>
      </c>
      <c r="N66" s="120">
        <f t="shared" si="47"/>
        <v>0</v>
      </c>
      <c r="O66" s="120">
        <f t="shared" si="47"/>
        <v>0</v>
      </c>
      <c r="P66" s="120">
        <f t="shared" si="47"/>
        <v>0</v>
      </c>
      <c r="Q66" s="120">
        <f t="shared" si="47"/>
        <v>0</v>
      </c>
      <c r="R66" s="120">
        <f t="shared" si="47"/>
        <v>0</v>
      </c>
      <c r="S66" s="120">
        <f t="shared" si="47"/>
        <v>0</v>
      </c>
      <c r="T66" s="22">
        <f t="shared" si="28"/>
        <v>0</v>
      </c>
    </row>
    <row r="67" spans="2:20" ht="16.5" customHeight="1">
      <c r="B67" s="3"/>
      <c r="C67" s="2" t="s">
        <v>27</v>
      </c>
      <c r="E67" s="174"/>
      <c r="F67" s="8">
        <v>3</v>
      </c>
      <c r="G67" s="8"/>
      <c r="H67" s="120">
        <f aca="true" t="shared" si="48" ref="H67:S67">IF($F$67=1,$F$124,IF($F$67=2,$F$125,IF($F$67=3,$F$126,IF($F$67=4,$F$127,IF($F$67=5,$F$128,0)))))*$E$67</f>
        <v>0</v>
      </c>
      <c r="I67" s="120">
        <f t="shared" si="48"/>
        <v>0</v>
      </c>
      <c r="J67" s="120">
        <f t="shared" si="48"/>
        <v>0</v>
      </c>
      <c r="K67" s="120">
        <f t="shared" si="48"/>
        <v>0</v>
      </c>
      <c r="L67" s="120">
        <f t="shared" si="48"/>
        <v>0</v>
      </c>
      <c r="M67" s="120">
        <f t="shared" si="48"/>
        <v>0</v>
      </c>
      <c r="N67" s="120">
        <f t="shared" si="48"/>
        <v>0</v>
      </c>
      <c r="O67" s="120">
        <f t="shared" si="48"/>
        <v>0</v>
      </c>
      <c r="P67" s="120">
        <f t="shared" si="48"/>
        <v>0</v>
      </c>
      <c r="Q67" s="120">
        <f t="shared" si="48"/>
        <v>0</v>
      </c>
      <c r="R67" s="120">
        <f t="shared" si="48"/>
        <v>0</v>
      </c>
      <c r="S67" s="120">
        <f t="shared" si="48"/>
        <v>0</v>
      </c>
      <c r="T67" s="22">
        <f t="shared" si="28"/>
        <v>0</v>
      </c>
    </row>
    <row r="68" spans="2:20" ht="16.5" customHeight="1">
      <c r="B68" s="3"/>
      <c r="C68" s="128" t="s">
        <v>15</v>
      </c>
      <c r="E68" s="174"/>
      <c r="F68" s="8">
        <v>3</v>
      </c>
      <c r="G68" s="8"/>
      <c r="H68" s="120">
        <f aca="true" t="shared" si="49" ref="H68:S68">IF($F$68=1,$F$124,IF($F$68=2,$F$125,IF($F$68=3,$F$126,IF($F$68=4,$F$127,IF($F$68=5,$F$128,0)))))*$E$68</f>
        <v>0</v>
      </c>
      <c r="I68" s="120">
        <f t="shared" si="49"/>
        <v>0</v>
      </c>
      <c r="J68" s="120">
        <f t="shared" si="49"/>
        <v>0</v>
      </c>
      <c r="K68" s="120">
        <f t="shared" si="49"/>
        <v>0</v>
      </c>
      <c r="L68" s="120">
        <f t="shared" si="49"/>
        <v>0</v>
      </c>
      <c r="M68" s="120">
        <f t="shared" si="49"/>
        <v>0</v>
      </c>
      <c r="N68" s="120">
        <f t="shared" si="49"/>
        <v>0</v>
      </c>
      <c r="O68" s="120">
        <f t="shared" si="49"/>
        <v>0</v>
      </c>
      <c r="P68" s="120">
        <f t="shared" si="49"/>
        <v>0</v>
      </c>
      <c r="Q68" s="120">
        <f t="shared" si="49"/>
        <v>0</v>
      </c>
      <c r="R68" s="120">
        <f t="shared" si="49"/>
        <v>0</v>
      </c>
      <c r="S68" s="120">
        <f t="shared" si="49"/>
        <v>0</v>
      </c>
      <c r="T68" s="22">
        <f t="shared" si="28"/>
        <v>0</v>
      </c>
    </row>
    <row r="69" spans="1:20" ht="16.5" customHeight="1">
      <c r="A69" s="15"/>
      <c r="B69" s="29" t="s">
        <v>164</v>
      </c>
      <c r="C69" s="20"/>
      <c r="E69" s="20"/>
      <c r="F69" s="21"/>
      <c r="G69" s="21"/>
      <c r="H69" s="22"/>
      <c r="I69" s="22"/>
      <c r="J69" s="22"/>
      <c r="K69" s="22"/>
      <c r="L69" s="22"/>
      <c r="M69" s="22" t="s">
        <v>14</v>
      </c>
      <c r="N69" s="22"/>
      <c r="O69" s="22"/>
      <c r="P69" s="22"/>
      <c r="Q69" s="22"/>
      <c r="R69" s="22"/>
      <c r="S69" s="22"/>
      <c r="T69" s="22"/>
    </row>
    <row r="70" spans="2:20" ht="16.5" customHeight="1">
      <c r="B70" s="3"/>
      <c r="C70" s="2" t="s">
        <v>109</v>
      </c>
      <c r="E70" s="174"/>
      <c r="F70" s="8">
        <v>3</v>
      </c>
      <c r="G70" s="8"/>
      <c r="H70" s="120">
        <f aca="true" t="shared" si="50" ref="H70:S70">IF($F$70=1,$F$124,IF($F$70=2,$F$125,IF($F$70=3,$F$126,IF($F$70=4,$F$127,IF($F$70=5,$F$128,0)))))*$E$70</f>
        <v>0</v>
      </c>
      <c r="I70" s="120">
        <f t="shared" si="50"/>
        <v>0</v>
      </c>
      <c r="J70" s="120">
        <f t="shared" si="50"/>
        <v>0</v>
      </c>
      <c r="K70" s="120">
        <f t="shared" si="50"/>
        <v>0</v>
      </c>
      <c r="L70" s="120">
        <f t="shared" si="50"/>
        <v>0</v>
      </c>
      <c r="M70" s="120">
        <f t="shared" si="50"/>
        <v>0</v>
      </c>
      <c r="N70" s="120">
        <f t="shared" si="50"/>
        <v>0</v>
      </c>
      <c r="O70" s="120">
        <f t="shared" si="50"/>
        <v>0</v>
      </c>
      <c r="P70" s="120">
        <f t="shared" si="50"/>
        <v>0</v>
      </c>
      <c r="Q70" s="120">
        <f t="shared" si="50"/>
        <v>0</v>
      </c>
      <c r="R70" s="120">
        <f t="shared" si="50"/>
        <v>0</v>
      </c>
      <c r="S70" s="120">
        <f t="shared" si="50"/>
        <v>0</v>
      </c>
      <c r="T70" s="22">
        <f t="shared" si="28"/>
        <v>0</v>
      </c>
    </row>
    <row r="71" spans="2:20" ht="16.5" customHeight="1">
      <c r="B71" s="3"/>
      <c r="C71" s="2" t="s">
        <v>53</v>
      </c>
      <c r="E71" s="174"/>
      <c r="F71" s="8">
        <v>3</v>
      </c>
      <c r="G71" s="8"/>
      <c r="H71" s="120">
        <f aca="true" t="shared" si="51" ref="H71:S71">IF($F$71=1,$F$124,IF($F$71=2,$F$125,IF($F$71=3,$F$126,IF($F$71=4,$F$127,IF($F$71=5,$F$128,0)))))*$E$71</f>
        <v>0</v>
      </c>
      <c r="I71" s="120">
        <f t="shared" si="51"/>
        <v>0</v>
      </c>
      <c r="J71" s="120">
        <f t="shared" si="51"/>
        <v>0</v>
      </c>
      <c r="K71" s="120">
        <f t="shared" si="51"/>
        <v>0</v>
      </c>
      <c r="L71" s="120">
        <f t="shared" si="51"/>
        <v>0</v>
      </c>
      <c r="M71" s="120">
        <f t="shared" si="51"/>
        <v>0</v>
      </c>
      <c r="N71" s="120">
        <f t="shared" si="51"/>
        <v>0</v>
      </c>
      <c r="O71" s="120">
        <f t="shared" si="51"/>
        <v>0</v>
      </c>
      <c r="P71" s="120">
        <f t="shared" si="51"/>
        <v>0</v>
      </c>
      <c r="Q71" s="120">
        <f t="shared" si="51"/>
        <v>0</v>
      </c>
      <c r="R71" s="120">
        <f t="shared" si="51"/>
        <v>0</v>
      </c>
      <c r="S71" s="120">
        <f t="shared" si="51"/>
        <v>0</v>
      </c>
      <c r="T71" s="22">
        <f>SUM(H71:S71)</f>
        <v>0</v>
      </c>
    </row>
    <row r="72" spans="2:20" ht="16.5" customHeight="1">
      <c r="B72" s="3"/>
      <c r="C72" s="2" t="s">
        <v>54</v>
      </c>
      <c r="E72" s="174"/>
      <c r="F72" s="8">
        <v>3</v>
      </c>
      <c r="G72" s="8"/>
      <c r="H72" s="120">
        <f aca="true" t="shared" si="52" ref="H72:S72">IF($F$72=1,$F$124,IF($F$72=2,$F$125,IF($F$72=3,$F$126,IF($F$72=4,$F$127,IF($F$72=5,$F$128,0)))))*$E$72</f>
        <v>0</v>
      </c>
      <c r="I72" s="120">
        <f t="shared" si="52"/>
        <v>0</v>
      </c>
      <c r="J72" s="120">
        <f t="shared" si="52"/>
        <v>0</v>
      </c>
      <c r="K72" s="120">
        <f t="shared" si="52"/>
        <v>0</v>
      </c>
      <c r="L72" s="120">
        <f t="shared" si="52"/>
        <v>0</v>
      </c>
      <c r="M72" s="120">
        <f t="shared" si="52"/>
        <v>0</v>
      </c>
      <c r="N72" s="120">
        <f t="shared" si="52"/>
        <v>0</v>
      </c>
      <c r="O72" s="120">
        <f t="shared" si="52"/>
        <v>0</v>
      </c>
      <c r="P72" s="120">
        <f t="shared" si="52"/>
        <v>0</v>
      </c>
      <c r="Q72" s="120">
        <f t="shared" si="52"/>
        <v>0</v>
      </c>
      <c r="R72" s="120">
        <f t="shared" si="52"/>
        <v>0</v>
      </c>
      <c r="S72" s="120">
        <f t="shared" si="52"/>
        <v>0</v>
      </c>
      <c r="T72" s="22">
        <f t="shared" si="28"/>
        <v>0</v>
      </c>
    </row>
    <row r="73" spans="1:20" s="19" customFormat="1" ht="16.5" customHeight="1">
      <c r="A73" s="6"/>
      <c r="B73" s="1"/>
      <c r="C73" s="128" t="s">
        <v>15</v>
      </c>
      <c r="E73" s="174"/>
      <c r="F73" s="8">
        <v>3</v>
      </c>
      <c r="G73" s="8"/>
      <c r="H73" s="120">
        <f aca="true" t="shared" si="53" ref="H73:S73">IF($F$73=1,$F$124,IF($F$73=2,$F$125,IF($F$73=3,$F$126,IF($F$73=4,$F$127,IF($F$73=5,$F$128,0)))))*$E$73</f>
        <v>0</v>
      </c>
      <c r="I73" s="120">
        <f t="shared" si="53"/>
        <v>0</v>
      </c>
      <c r="J73" s="120">
        <f t="shared" si="53"/>
        <v>0</v>
      </c>
      <c r="K73" s="120">
        <f t="shared" si="53"/>
        <v>0</v>
      </c>
      <c r="L73" s="120">
        <f t="shared" si="53"/>
        <v>0</v>
      </c>
      <c r="M73" s="120">
        <f t="shared" si="53"/>
        <v>0</v>
      </c>
      <c r="N73" s="120">
        <f t="shared" si="53"/>
        <v>0</v>
      </c>
      <c r="O73" s="120">
        <f t="shared" si="53"/>
        <v>0</v>
      </c>
      <c r="P73" s="120">
        <f t="shared" si="53"/>
        <v>0</v>
      </c>
      <c r="Q73" s="120">
        <f t="shared" si="53"/>
        <v>0</v>
      </c>
      <c r="R73" s="120">
        <f t="shared" si="53"/>
        <v>0</v>
      </c>
      <c r="S73" s="120">
        <f t="shared" si="53"/>
        <v>0</v>
      </c>
      <c r="T73" s="22">
        <f t="shared" si="28"/>
        <v>0</v>
      </c>
    </row>
    <row r="74" spans="1:20" ht="16.5" customHeight="1">
      <c r="A74" s="19"/>
      <c r="B74" s="44" t="s">
        <v>32</v>
      </c>
      <c r="C74" s="42"/>
      <c r="D74" s="122"/>
      <c r="E74" s="31">
        <f>T74</f>
        <v>0</v>
      </c>
      <c r="F74" s="32" t="s">
        <v>41</v>
      </c>
      <c r="G74" s="32"/>
      <c r="H74" s="45">
        <f>SUM(H33:H73)</f>
        <v>0</v>
      </c>
      <c r="I74" s="45">
        <f aca="true" t="shared" si="54" ref="I74:R74">SUM(I33:I73)</f>
        <v>0</v>
      </c>
      <c r="J74" s="45">
        <f t="shared" si="54"/>
        <v>0</v>
      </c>
      <c r="K74" s="45">
        <f t="shared" si="54"/>
        <v>0</v>
      </c>
      <c r="L74" s="45">
        <f t="shared" si="54"/>
        <v>0</v>
      </c>
      <c r="M74" s="45">
        <f t="shared" si="54"/>
        <v>0</v>
      </c>
      <c r="N74" s="45">
        <f t="shared" si="54"/>
        <v>0</v>
      </c>
      <c r="O74" s="45">
        <f t="shared" si="54"/>
        <v>0</v>
      </c>
      <c r="P74" s="45">
        <f t="shared" si="54"/>
        <v>0</v>
      </c>
      <c r="Q74" s="45">
        <f t="shared" si="54"/>
        <v>0</v>
      </c>
      <c r="R74" s="45">
        <f t="shared" si="54"/>
        <v>0</v>
      </c>
      <c r="S74" s="45">
        <f>SUM(S33:S73)</f>
        <v>0</v>
      </c>
      <c r="T74" s="45">
        <f t="shared" si="28"/>
        <v>0</v>
      </c>
    </row>
    <row r="75" spans="1:20" ht="16.5" customHeight="1">
      <c r="A75" s="19"/>
      <c r="B75" s="20"/>
      <c r="C75" s="29"/>
      <c r="D75" s="66"/>
      <c r="E75" s="189"/>
      <c r="F75" s="162"/>
      <c r="G75" s="162"/>
      <c r="H75" s="126"/>
      <c r="I75" s="126"/>
      <c r="J75" s="126"/>
      <c r="K75" s="126"/>
      <c r="L75" s="126"/>
      <c r="M75" s="126"/>
      <c r="N75" s="126"/>
      <c r="O75" s="126"/>
      <c r="P75" s="126"/>
      <c r="Q75" s="126"/>
      <c r="R75" s="126"/>
      <c r="S75" s="126"/>
      <c r="T75" s="126"/>
    </row>
    <row r="76" spans="1:20" ht="16.5" customHeight="1">
      <c r="A76" s="15"/>
      <c r="B76" s="29" t="s">
        <v>120</v>
      </c>
      <c r="C76" s="20"/>
      <c r="E76" s="20"/>
      <c r="F76" s="21"/>
      <c r="G76" s="21"/>
      <c r="H76" s="22"/>
      <c r="I76" s="22"/>
      <c r="J76" s="22"/>
      <c r="K76" s="22"/>
      <c r="L76" s="22"/>
      <c r="M76" s="22"/>
      <c r="N76" s="22"/>
      <c r="O76" s="22"/>
      <c r="P76" s="22"/>
      <c r="Q76" s="22"/>
      <c r="R76" s="22"/>
      <c r="S76" s="22"/>
      <c r="T76" s="22"/>
    </row>
    <row r="77" spans="2:20" ht="16.5" customHeight="1">
      <c r="B77" s="1"/>
      <c r="C77" s="2" t="s">
        <v>93</v>
      </c>
      <c r="E77" s="174"/>
      <c r="F77" s="8">
        <v>3</v>
      </c>
      <c r="G77" s="8"/>
      <c r="H77" s="120">
        <f aca="true" t="shared" si="55" ref="H77:S77">IF($F$77=1,$F$124,IF($F$77=2,$F$125,IF($F$77=3,$F$126,IF($F$77=4,$F$127,IF($F$77=5,$F$128,0)))))*$E$77</f>
        <v>0</v>
      </c>
      <c r="I77" s="120">
        <f t="shared" si="55"/>
        <v>0</v>
      </c>
      <c r="J77" s="120">
        <f t="shared" si="55"/>
        <v>0</v>
      </c>
      <c r="K77" s="120">
        <f t="shared" si="55"/>
        <v>0</v>
      </c>
      <c r="L77" s="120">
        <f t="shared" si="55"/>
        <v>0</v>
      </c>
      <c r="M77" s="120">
        <f t="shared" si="55"/>
        <v>0</v>
      </c>
      <c r="N77" s="120">
        <f t="shared" si="55"/>
        <v>0</v>
      </c>
      <c r="O77" s="120">
        <f t="shared" si="55"/>
        <v>0</v>
      </c>
      <c r="P77" s="120">
        <f t="shared" si="55"/>
        <v>0</v>
      </c>
      <c r="Q77" s="120">
        <f t="shared" si="55"/>
        <v>0</v>
      </c>
      <c r="R77" s="120">
        <f t="shared" si="55"/>
        <v>0</v>
      </c>
      <c r="S77" s="120">
        <f t="shared" si="55"/>
        <v>0</v>
      </c>
      <c r="T77" s="22">
        <f>SUM(H77:S77)</f>
        <v>0</v>
      </c>
    </row>
    <row r="78" spans="2:20" ht="16.5" customHeight="1">
      <c r="B78" s="1"/>
      <c r="C78" s="2" t="s">
        <v>102</v>
      </c>
      <c r="E78" s="174"/>
      <c r="F78" s="8">
        <v>3</v>
      </c>
      <c r="G78" s="8"/>
      <c r="H78" s="120">
        <f aca="true" t="shared" si="56" ref="H78:S78">IF($F$78=1,$F$124,IF($F$78=2,$F$125,IF($F$78=3,$F$126,IF($F$78=4,$F$127,IF($F$78=5,$F$128,0)))))*$E$78</f>
        <v>0</v>
      </c>
      <c r="I78" s="120">
        <f t="shared" si="56"/>
        <v>0</v>
      </c>
      <c r="J78" s="120">
        <f t="shared" si="56"/>
        <v>0</v>
      </c>
      <c r="K78" s="120">
        <f t="shared" si="56"/>
        <v>0</v>
      </c>
      <c r="L78" s="120">
        <f t="shared" si="56"/>
        <v>0</v>
      </c>
      <c r="M78" s="120">
        <f t="shared" si="56"/>
        <v>0</v>
      </c>
      <c r="N78" s="120">
        <f t="shared" si="56"/>
        <v>0</v>
      </c>
      <c r="O78" s="120">
        <f t="shared" si="56"/>
        <v>0</v>
      </c>
      <c r="P78" s="120">
        <f t="shared" si="56"/>
        <v>0</v>
      </c>
      <c r="Q78" s="120">
        <f t="shared" si="56"/>
        <v>0</v>
      </c>
      <c r="R78" s="120">
        <f t="shared" si="56"/>
        <v>0</v>
      </c>
      <c r="S78" s="120">
        <f t="shared" si="56"/>
        <v>0</v>
      </c>
      <c r="T78" s="22">
        <f aca="true" t="shared" si="57" ref="T78:T86">SUM(H78:S78)</f>
        <v>0</v>
      </c>
    </row>
    <row r="79" spans="2:20" ht="16.5" customHeight="1">
      <c r="B79" s="1"/>
      <c r="C79" s="2" t="s">
        <v>55</v>
      </c>
      <c r="E79" s="174"/>
      <c r="F79" s="8">
        <v>3</v>
      </c>
      <c r="G79" s="8"/>
      <c r="H79" s="120">
        <f aca="true" t="shared" si="58" ref="H79:S79">IF($F$79=1,$F$124,IF($F$79=2,$F$125,IF($F$79=3,$F$126,IF($F$79=4,$F$127,IF($F$79=5,$F$128,0)))))*$E$79</f>
        <v>0</v>
      </c>
      <c r="I79" s="120">
        <f t="shared" si="58"/>
        <v>0</v>
      </c>
      <c r="J79" s="120">
        <f t="shared" si="58"/>
        <v>0</v>
      </c>
      <c r="K79" s="120">
        <f t="shared" si="58"/>
        <v>0</v>
      </c>
      <c r="L79" s="120">
        <f t="shared" si="58"/>
        <v>0</v>
      </c>
      <c r="M79" s="120">
        <f t="shared" si="58"/>
        <v>0</v>
      </c>
      <c r="N79" s="120">
        <f t="shared" si="58"/>
        <v>0</v>
      </c>
      <c r="O79" s="120">
        <f t="shared" si="58"/>
        <v>0</v>
      </c>
      <c r="P79" s="120">
        <f t="shared" si="58"/>
        <v>0</v>
      </c>
      <c r="Q79" s="120">
        <f t="shared" si="58"/>
        <v>0</v>
      </c>
      <c r="R79" s="120">
        <f t="shared" si="58"/>
        <v>0</v>
      </c>
      <c r="S79" s="120">
        <f t="shared" si="58"/>
        <v>0</v>
      </c>
      <c r="T79" s="22">
        <f t="shared" si="57"/>
        <v>0</v>
      </c>
    </row>
    <row r="80" spans="2:20" ht="16.5" customHeight="1">
      <c r="B80" s="1"/>
      <c r="C80" s="2" t="s">
        <v>28</v>
      </c>
      <c r="E80" s="174"/>
      <c r="F80" s="8">
        <v>3</v>
      </c>
      <c r="G80" s="8"/>
      <c r="H80" s="120">
        <f aca="true" t="shared" si="59" ref="H80:S80">IF($F$80=1,$F$124,IF($F$80=2,$F$125,IF($F$80=3,$F$126,IF($F$80=4,$F$127,IF($F$80=5,$F$128,0)))))*$E$80</f>
        <v>0</v>
      </c>
      <c r="I80" s="120">
        <f t="shared" si="59"/>
        <v>0</v>
      </c>
      <c r="J80" s="120">
        <f t="shared" si="59"/>
        <v>0</v>
      </c>
      <c r="K80" s="120">
        <f t="shared" si="59"/>
        <v>0</v>
      </c>
      <c r="L80" s="120">
        <f t="shared" si="59"/>
        <v>0</v>
      </c>
      <c r="M80" s="120">
        <f t="shared" si="59"/>
        <v>0</v>
      </c>
      <c r="N80" s="120">
        <f t="shared" si="59"/>
        <v>0</v>
      </c>
      <c r="O80" s="120">
        <f t="shared" si="59"/>
        <v>0</v>
      </c>
      <c r="P80" s="120">
        <f t="shared" si="59"/>
        <v>0</v>
      </c>
      <c r="Q80" s="120">
        <f t="shared" si="59"/>
        <v>0</v>
      </c>
      <c r="R80" s="120">
        <f t="shared" si="59"/>
        <v>0</v>
      </c>
      <c r="S80" s="120">
        <f t="shared" si="59"/>
        <v>0</v>
      </c>
      <c r="T80" s="22">
        <f t="shared" si="57"/>
        <v>0</v>
      </c>
    </row>
    <row r="81" spans="2:20" ht="16.5" customHeight="1">
      <c r="B81" s="1"/>
      <c r="C81" s="2" t="s">
        <v>110</v>
      </c>
      <c r="E81" s="174"/>
      <c r="F81" s="8">
        <v>3</v>
      </c>
      <c r="G81" s="8"/>
      <c r="H81" s="120">
        <f aca="true" t="shared" si="60" ref="H81:S81">IF($F$81=1,$F$124,IF($F$81=2,$F$125,IF($F$81=3,$F$126,IF($F$81=4,$F$127,IF($F$81=5,$F$128,0)))))*$E$81</f>
        <v>0</v>
      </c>
      <c r="I81" s="120">
        <f t="shared" si="60"/>
        <v>0</v>
      </c>
      <c r="J81" s="120">
        <f t="shared" si="60"/>
        <v>0</v>
      </c>
      <c r="K81" s="120">
        <f t="shared" si="60"/>
        <v>0</v>
      </c>
      <c r="L81" s="120">
        <f t="shared" si="60"/>
        <v>0</v>
      </c>
      <c r="M81" s="120">
        <f t="shared" si="60"/>
        <v>0</v>
      </c>
      <c r="N81" s="120">
        <f t="shared" si="60"/>
        <v>0</v>
      </c>
      <c r="O81" s="120">
        <f t="shared" si="60"/>
        <v>0</v>
      </c>
      <c r="P81" s="120">
        <f t="shared" si="60"/>
        <v>0</v>
      </c>
      <c r="Q81" s="120">
        <f t="shared" si="60"/>
        <v>0</v>
      </c>
      <c r="R81" s="120">
        <f t="shared" si="60"/>
        <v>0</v>
      </c>
      <c r="S81" s="120">
        <f t="shared" si="60"/>
        <v>0</v>
      </c>
      <c r="T81" s="22">
        <f t="shared" si="57"/>
        <v>0</v>
      </c>
    </row>
    <row r="82" spans="2:20" ht="16.5" customHeight="1">
      <c r="B82" s="1"/>
      <c r="C82" s="2" t="s">
        <v>29</v>
      </c>
      <c r="E82" s="174"/>
      <c r="F82" s="8">
        <v>3</v>
      </c>
      <c r="G82" s="8"/>
      <c r="H82" s="120">
        <f aca="true" t="shared" si="61" ref="H82:S82">IF($F$82=1,$F$124,IF($F$82=2,$F$125,IF($F$82=3,$F$126,IF($F$82=4,$F$127,IF($F$82=5,$F$128,0)))))*$E$82</f>
        <v>0</v>
      </c>
      <c r="I82" s="120">
        <f t="shared" si="61"/>
        <v>0</v>
      </c>
      <c r="J82" s="120">
        <f t="shared" si="61"/>
        <v>0</v>
      </c>
      <c r="K82" s="120">
        <f t="shared" si="61"/>
        <v>0</v>
      </c>
      <c r="L82" s="120">
        <f t="shared" si="61"/>
        <v>0</v>
      </c>
      <c r="M82" s="120">
        <f t="shared" si="61"/>
        <v>0</v>
      </c>
      <c r="N82" s="120">
        <f t="shared" si="61"/>
        <v>0</v>
      </c>
      <c r="O82" s="120">
        <f t="shared" si="61"/>
        <v>0</v>
      </c>
      <c r="P82" s="120">
        <f t="shared" si="61"/>
        <v>0</v>
      </c>
      <c r="Q82" s="120">
        <f t="shared" si="61"/>
        <v>0</v>
      </c>
      <c r="R82" s="120">
        <f t="shared" si="61"/>
        <v>0</v>
      </c>
      <c r="S82" s="120">
        <f t="shared" si="61"/>
        <v>0</v>
      </c>
      <c r="T82" s="22">
        <f t="shared" si="57"/>
        <v>0</v>
      </c>
    </row>
    <row r="83" spans="2:20" ht="16.5" customHeight="1">
      <c r="B83" s="1"/>
      <c r="C83" s="2" t="s">
        <v>56</v>
      </c>
      <c r="E83" s="174"/>
      <c r="F83" s="8">
        <v>3</v>
      </c>
      <c r="G83" s="8"/>
      <c r="H83" s="120">
        <f aca="true" t="shared" si="62" ref="H83:S83">IF($F$83=1,$F$124,IF($F$83=2,$F$125,IF($F$83=3,$F$126,IF($F$83=4,$F$127,IF($F$83=5,$F$128,0)))))*$E$83</f>
        <v>0</v>
      </c>
      <c r="I83" s="120">
        <f t="shared" si="62"/>
        <v>0</v>
      </c>
      <c r="J83" s="120">
        <f t="shared" si="62"/>
        <v>0</v>
      </c>
      <c r="K83" s="120">
        <f t="shared" si="62"/>
        <v>0</v>
      </c>
      <c r="L83" s="120">
        <f t="shared" si="62"/>
        <v>0</v>
      </c>
      <c r="M83" s="120">
        <f t="shared" si="62"/>
        <v>0</v>
      </c>
      <c r="N83" s="120">
        <f t="shared" si="62"/>
        <v>0</v>
      </c>
      <c r="O83" s="120">
        <f t="shared" si="62"/>
        <v>0</v>
      </c>
      <c r="P83" s="120">
        <f t="shared" si="62"/>
        <v>0</v>
      </c>
      <c r="Q83" s="120">
        <f t="shared" si="62"/>
        <v>0</v>
      </c>
      <c r="R83" s="120">
        <f t="shared" si="62"/>
        <v>0</v>
      </c>
      <c r="S83" s="120">
        <f t="shared" si="62"/>
        <v>0</v>
      </c>
      <c r="T83" s="22">
        <f t="shared" si="57"/>
        <v>0</v>
      </c>
    </row>
    <row r="84" spans="2:20" ht="16.5" customHeight="1">
      <c r="B84" s="1"/>
      <c r="C84" s="2" t="s">
        <v>57</v>
      </c>
      <c r="E84" s="174"/>
      <c r="F84" s="8">
        <v>3</v>
      </c>
      <c r="G84" s="8"/>
      <c r="H84" s="120">
        <f aca="true" t="shared" si="63" ref="H84:S84">IF($F$84=1,$F$124,IF($F$84=2,$F$125,IF($F$84=3,$F$126,IF($F$84=4,$F$127,IF($F$84=5,$F$128,0)))))*$E$84</f>
        <v>0</v>
      </c>
      <c r="I84" s="120">
        <f t="shared" si="63"/>
        <v>0</v>
      </c>
      <c r="J84" s="120">
        <f t="shared" si="63"/>
        <v>0</v>
      </c>
      <c r="K84" s="120">
        <f t="shared" si="63"/>
        <v>0</v>
      </c>
      <c r="L84" s="120">
        <f t="shared" si="63"/>
        <v>0</v>
      </c>
      <c r="M84" s="120">
        <f t="shared" si="63"/>
        <v>0</v>
      </c>
      <c r="N84" s="120">
        <f t="shared" si="63"/>
        <v>0</v>
      </c>
      <c r="O84" s="120">
        <f t="shared" si="63"/>
        <v>0</v>
      </c>
      <c r="P84" s="120">
        <f t="shared" si="63"/>
        <v>0</v>
      </c>
      <c r="Q84" s="120">
        <f t="shared" si="63"/>
        <v>0</v>
      </c>
      <c r="R84" s="120">
        <f t="shared" si="63"/>
        <v>0</v>
      </c>
      <c r="S84" s="120">
        <f t="shared" si="63"/>
        <v>0</v>
      </c>
      <c r="T84" s="22">
        <f t="shared" si="57"/>
        <v>0</v>
      </c>
    </row>
    <row r="85" spans="2:20" ht="16.5" customHeight="1">
      <c r="B85" s="1"/>
      <c r="C85" s="2" t="s">
        <v>58</v>
      </c>
      <c r="E85" s="174"/>
      <c r="F85" s="8">
        <v>3</v>
      </c>
      <c r="G85" s="8"/>
      <c r="H85" s="120">
        <f aca="true" t="shared" si="64" ref="H85:S85">IF($F$85=1,$F$124,IF($F$85=2,$F$125,IF($F$85=3,$F$126,IF($F$85=4,$F$127,IF($F$85=5,$F$128,0)))))*$E$85</f>
        <v>0</v>
      </c>
      <c r="I85" s="120">
        <f t="shared" si="64"/>
        <v>0</v>
      </c>
      <c r="J85" s="120">
        <f t="shared" si="64"/>
        <v>0</v>
      </c>
      <c r="K85" s="120">
        <f t="shared" si="64"/>
        <v>0</v>
      </c>
      <c r="L85" s="120">
        <f t="shared" si="64"/>
        <v>0</v>
      </c>
      <c r="M85" s="120">
        <f t="shared" si="64"/>
        <v>0</v>
      </c>
      <c r="N85" s="120">
        <f t="shared" si="64"/>
        <v>0</v>
      </c>
      <c r="O85" s="120">
        <f t="shared" si="64"/>
        <v>0</v>
      </c>
      <c r="P85" s="120">
        <f t="shared" si="64"/>
        <v>0</v>
      </c>
      <c r="Q85" s="120">
        <f t="shared" si="64"/>
        <v>0</v>
      </c>
      <c r="R85" s="120">
        <f t="shared" si="64"/>
        <v>0</v>
      </c>
      <c r="S85" s="120">
        <f t="shared" si="64"/>
        <v>0</v>
      </c>
      <c r="T85" s="22">
        <f>SUM(H85:S85)</f>
        <v>0</v>
      </c>
    </row>
    <row r="86" spans="1:20" s="19" customFormat="1" ht="16.5" customHeight="1">
      <c r="A86" s="6"/>
      <c r="B86" s="1"/>
      <c r="C86" s="127" t="s">
        <v>111</v>
      </c>
      <c r="E86" s="174"/>
      <c r="F86" s="8">
        <v>3</v>
      </c>
      <c r="G86" s="8"/>
      <c r="H86" s="120">
        <f aca="true" t="shared" si="65" ref="H86:S86">IF($F$86=1,$F$124,IF($F$86=2,$F$125,IF($F$86=3,$F$126,IF($F$86=4,$F$127,IF($F$86=5,$F$128,0)))))*$E$86</f>
        <v>0</v>
      </c>
      <c r="I86" s="120">
        <f t="shared" si="65"/>
        <v>0</v>
      </c>
      <c r="J86" s="120">
        <f t="shared" si="65"/>
        <v>0</v>
      </c>
      <c r="K86" s="120">
        <f t="shared" si="65"/>
        <v>0</v>
      </c>
      <c r="L86" s="120">
        <f t="shared" si="65"/>
        <v>0</v>
      </c>
      <c r="M86" s="120">
        <f t="shared" si="65"/>
        <v>0</v>
      </c>
      <c r="N86" s="120">
        <f t="shared" si="65"/>
        <v>0</v>
      </c>
      <c r="O86" s="120">
        <f t="shared" si="65"/>
        <v>0</v>
      </c>
      <c r="P86" s="120">
        <f t="shared" si="65"/>
        <v>0</v>
      </c>
      <c r="Q86" s="120">
        <f t="shared" si="65"/>
        <v>0</v>
      </c>
      <c r="R86" s="120">
        <f t="shared" si="65"/>
        <v>0</v>
      </c>
      <c r="S86" s="120">
        <f t="shared" si="65"/>
        <v>0</v>
      </c>
      <c r="T86" s="22">
        <f t="shared" si="57"/>
        <v>0</v>
      </c>
    </row>
    <row r="87" spans="1:20" ht="16.5" customHeight="1">
      <c r="A87" s="19"/>
      <c r="B87" s="44" t="s">
        <v>16</v>
      </c>
      <c r="C87" s="42"/>
      <c r="D87" s="122"/>
      <c r="E87" s="31">
        <f>T87</f>
        <v>0</v>
      </c>
      <c r="F87" s="32" t="s">
        <v>41</v>
      </c>
      <c r="G87" s="32"/>
      <c r="H87" s="45">
        <f>SUM(H77:H86)</f>
        <v>0</v>
      </c>
      <c r="I87" s="45">
        <f aca="true" t="shared" si="66" ref="I87:S87">SUM(I77:I86)</f>
        <v>0</v>
      </c>
      <c r="J87" s="45">
        <f t="shared" si="66"/>
        <v>0</v>
      </c>
      <c r="K87" s="45">
        <f t="shared" si="66"/>
        <v>0</v>
      </c>
      <c r="L87" s="45">
        <f t="shared" si="66"/>
        <v>0</v>
      </c>
      <c r="M87" s="45">
        <f t="shared" si="66"/>
        <v>0</v>
      </c>
      <c r="N87" s="45">
        <f t="shared" si="66"/>
        <v>0</v>
      </c>
      <c r="O87" s="45">
        <f t="shared" si="66"/>
        <v>0</v>
      </c>
      <c r="P87" s="45">
        <f t="shared" si="66"/>
        <v>0</v>
      </c>
      <c r="Q87" s="45">
        <f t="shared" si="66"/>
        <v>0</v>
      </c>
      <c r="R87" s="45">
        <f t="shared" si="66"/>
        <v>0</v>
      </c>
      <c r="S87" s="45">
        <f t="shared" si="66"/>
        <v>0</v>
      </c>
      <c r="T87" s="45">
        <f>SUM(H87:S87)</f>
        <v>0</v>
      </c>
    </row>
    <row r="88" spans="1:20" ht="16.5" customHeight="1">
      <c r="A88" s="19"/>
      <c r="B88" s="20"/>
      <c r="C88" s="29"/>
      <c r="D88" s="66"/>
      <c r="E88" s="189"/>
      <c r="F88" s="162"/>
      <c r="G88" s="162"/>
      <c r="H88" s="126"/>
      <c r="I88" s="126"/>
      <c r="J88" s="126"/>
      <c r="K88" s="126"/>
      <c r="L88" s="126"/>
      <c r="M88" s="126"/>
      <c r="N88" s="126"/>
      <c r="O88" s="126"/>
      <c r="P88" s="126"/>
      <c r="Q88" s="126"/>
      <c r="R88" s="126"/>
      <c r="S88" s="126"/>
      <c r="T88" s="126"/>
    </row>
    <row r="89" spans="1:20" ht="16.5" customHeight="1">
      <c r="A89" s="15"/>
      <c r="B89" s="34" t="s">
        <v>154</v>
      </c>
      <c r="E89" s="34"/>
      <c r="F89" s="35"/>
      <c r="G89" s="35"/>
      <c r="H89" s="22"/>
      <c r="I89" s="22"/>
      <c r="J89" s="22"/>
      <c r="K89" s="22"/>
      <c r="L89" s="22"/>
      <c r="M89" s="22"/>
      <c r="N89" s="22"/>
      <c r="O89" s="22"/>
      <c r="P89" s="22"/>
      <c r="Q89" s="22"/>
      <c r="R89" s="22"/>
      <c r="S89" s="22"/>
      <c r="T89" s="22"/>
    </row>
    <row r="90" spans="2:20" ht="16.5" customHeight="1">
      <c r="B90" s="3"/>
      <c r="C90" s="2" t="s">
        <v>104</v>
      </c>
      <c r="E90" s="174"/>
      <c r="F90" s="8">
        <v>3</v>
      </c>
      <c r="G90" s="8"/>
      <c r="H90" s="120">
        <f aca="true" t="shared" si="67" ref="H90:S90">IF($F$90=1,$F$124,IF($F$90=2,$F$125,IF($F$90=3,$F$126,IF($F$90=4,$F$127,IF($F$90=5,$F$128,0)))))*$E$90</f>
        <v>0</v>
      </c>
      <c r="I90" s="120">
        <f t="shared" si="67"/>
        <v>0</v>
      </c>
      <c r="J90" s="120">
        <f t="shared" si="67"/>
        <v>0</v>
      </c>
      <c r="K90" s="120">
        <f t="shared" si="67"/>
        <v>0</v>
      </c>
      <c r="L90" s="120">
        <f t="shared" si="67"/>
        <v>0</v>
      </c>
      <c r="M90" s="120">
        <f t="shared" si="67"/>
        <v>0</v>
      </c>
      <c r="N90" s="120">
        <f t="shared" si="67"/>
        <v>0</v>
      </c>
      <c r="O90" s="120">
        <f t="shared" si="67"/>
        <v>0</v>
      </c>
      <c r="P90" s="120">
        <f t="shared" si="67"/>
        <v>0</v>
      </c>
      <c r="Q90" s="120">
        <f t="shared" si="67"/>
        <v>0</v>
      </c>
      <c r="R90" s="120">
        <f t="shared" si="67"/>
        <v>0</v>
      </c>
      <c r="S90" s="120">
        <f t="shared" si="67"/>
        <v>0</v>
      </c>
      <c r="T90" s="22">
        <f aca="true" t="shared" si="68" ref="T90:T96">SUM(H90:S90)</f>
        <v>0</v>
      </c>
    </row>
    <row r="91" spans="2:20" ht="16.5" customHeight="1">
      <c r="B91" s="3"/>
      <c r="C91" s="2" t="s">
        <v>175</v>
      </c>
      <c r="E91" s="174"/>
      <c r="F91" s="8">
        <v>3</v>
      </c>
      <c r="G91" s="8"/>
      <c r="H91" s="120">
        <f aca="true" t="shared" si="69" ref="H91:S91">IF($F$91=1,$F$124,IF($F$91=2,$F$125,IF($F$91=3,$F$126,IF($F$91=4,$F$127,IF($F$91=5,$F$128,0)))))*$E$91</f>
        <v>0</v>
      </c>
      <c r="I91" s="120">
        <f t="shared" si="69"/>
        <v>0</v>
      </c>
      <c r="J91" s="120">
        <f t="shared" si="69"/>
        <v>0</v>
      </c>
      <c r="K91" s="120">
        <f t="shared" si="69"/>
        <v>0</v>
      </c>
      <c r="L91" s="120">
        <f t="shared" si="69"/>
        <v>0</v>
      </c>
      <c r="M91" s="120">
        <f t="shared" si="69"/>
        <v>0</v>
      </c>
      <c r="N91" s="120">
        <f t="shared" si="69"/>
        <v>0</v>
      </c>
      <c r="O91" s="120">
        <f t="shared" si="69"/>
        <v>0</v>
      </c>
      <c r="P91" s="120">
        <f t="shared" si="69"/>
        <v>0</v>
      </c>
      <c r="Q91" s="120">
        <f t="shared" si="69"/>
        <v>0</v>
      </c>
      <c r="R91" s="120">
        <f t="shared" si="69"/>
        <v>0</v>
      </c>
      <c r="S91" s="120">
        <f t="shared" si="69"/>
        <v>0</v>
      </c>
      <c r="T91" s="22">
        <f t="shared" si="68"/>
        <v>0</v>
      </c>
    </row>
    <row r="92" spans="2:20" ht="16.5" customHeight="1">
      <c r="B92" s="1"/>
      <c r="C92" s="2" t="s">
        <v>152</v>
      </c>
      <c r="E92" s="174"/>
      <c r="F92" s="8">
        <v>3</v>
      </c>
      <c r="G92" s="8"/>
      <c r="H92" s="120">
        <f aca="true" t="shared" si="70" ref="H92:S92">IF($F$92=1,$F$124,IF($F$92=2,$F$125,IF($F$92=3,$F$126,IF($F$92=4,$F$127,IF($F$92=5,$F$128,0)))))*$E$92</f>
        <v>0</v>
      </c>
      <c r="I92" s="120">
        <f t="shared" si="70"/>
        <v>0</v>
      </c>
      <c r="J92" s="120">
        <f t="shared" si="70"/>
        <v>0</v>
      </c>
      <c r="K92" s="120">
        <f t="shared" si="70"/>
        <v>0</v>
      </c>
      <c r="L92" s="120">
        <f t="shared" si="70"/>
        <v>0</v>
      </c>
      <c r="M92" s="120">
        <f t="shared" si="70"/>
        <v>0</v>
      </c>
      <c r="N92" s="120">
        <f t="shared" si="70"/>
        <v>0</v>
      </c>
      <c r="O92" s="120">
        <f t="shared" si="70"/>
        <v>0</v>
      </c>
      <c r="P92" s="120">
        <f t="shared" si="70"/>
        <v>0</v>
      </c>
      <c r="Q92" s="120">
        <f t="shared" si="70"/>
        <v>0</v>
      </c>
      <c r="R92" s="120">
        <f t="shared" si="70"/>
        <v>0</v>
      </c>
      <c r="S92" s="120">
        <f t="shared" si="70"/>
        <v>0</v>
      </c>
      <c r="T92" s="22">
        <f t="shared" si="68"/>
        <v>0</v>
      </c>
    </row>
    <row r="93" spans="2:20" ht="16.5" customHeight="1">
      <c r="B93" s="1"/>
      <c r="C93" s="4" t="s">
        <v>153</v>
      </c>
      <c r="E93" s="174"/>
      <c r="F93" s="8">
        <v>3</v>
      </c>
      <c r="G93" s="8"/>
      <c r="H93" s="120">
        <f aca="true" t="shared" si="71" ref="H93:S93">IF($F$93=1,$F$124,IF($F$93=2,$F$125,IF($F$93=3,$F$126,IF($F$93=4,$F$127,IF($F$93=5,$F$128,0)))))*$E$93</f>
        <v>0</v>
      </c>
      <c r="I93" s="120">
        <f t="shared" si="71"/>
        <v>0</v>
      </c>
      <c r="J93" s="120">
        <f t="shared" si="71"/>
        <v>0</v>
      </c>
      <c r="K93" s="120">
        <f t="shared" si="71"/>
        <v>0</v>
      </c>
      <c r="L93" s="120">
        <f t="shared" si="71"/>
        <v>0</v>
      </c>
      <c r="M93" s="120">
        <f t="shared" si="71"/>
        <v>0</v>
      </c>
      <c r="N93" s="120">
        <f t="shared" si="71"/>
        <v>0</v>
      </c>
      <c r="O93" s="120">
        <f t="shared" si="71"/>
        <v>0</v>
      </c>
      <c r="P93" s="120">
        <f t="shared" si="71"/>
        <v>0</v>
      </c>
      <c r="Q93" s="120">
        <f t="shared" si="71"/>
        <v>0</v>
      </c>
      <c r="R93" s="120">
        <f t="shared" si="71"/>
        <v>0</v>
      </c>
      <c r="S93" s="120">
        <f t="shared" si="71"/>
        <v>0</v>
      </c>
      <c r="T93" s="22">
        <f t="shared" si="68"/>
        <v>0</v>
      </c>
    </row>
    <row r="94" spans="2:20" ht="16.5" customHeight="1">
      <c r="B94" s="1"/>
      <c r="C94" s="4" t="s">
        <v>59</v>
      </c>
      <c r="E94" s="174"/>
      <c r="F94" s="8">
        <v>3</v>
      </c>
      <c r="G94" s="8"/>
      <c r="H94" s="120">
        <f aca="true" t="shared" si="72" ref="H94:S94">IF($F$94=1,$F$124,IF($F$94=2,$F$125,IF($F$94=3,$F$126,IF($F$94=4,$F$127,IF($F$94=5,$F$128,0)))))*$E$94</f>
        <v>0</v>
      </c>
      <c r="I94" s="120">
        <f t="shared" si="72"/>
        <v>0</v>
      </c>
      <c r="J94" s="120">
        <f t="shared" si="72"/>
        <v>0</v>
      </c>
      <c r="K94" s="120">
        <f t="shared" si="72"/>
        <v>0</v>
      </c>
      <c r="L94" s="120">
        <f t="shared" si="72"/>
        <v>0</v>
      </c>
      <c r="M94" s="120">
        <f t="shared" si="72"/>
        <v>0</v>
      </c>
      <c r="N94" s="120">
        <f t="shared" si="72"/>
        <v>0</v>
      </c>
      <c r="O94" s="120">
        <f t="shared" si="72"/>
        <v>0</v>
      </c>
      <c r="P94" s="120">
        <f t="shared" si="72"/>
        <v>0</v>
      </c>
      <c r="Q94" s="120">
        <f t="shared" si="72"/>
        <v>0</v>
      </c>
      <c r="R94" s="120">
        <f t="shared" si="72"/>
        <v>0</v>
      </c>
      <c r="S94" s="120">
        <f t="shared" si="72"/>
        <v>0</v>
      </c>
      <c r="T94" s="22">
        <f t="shared" si="68"/>
        <v>0</v>
      </c>
    </row>
    <row r="95" spans="1:20" s="19" customFormat="1" ht="16.5" customHeight="1">
      <c r="A95" s="6"/>
      <c r="B95" s="1"/>
      <c r="C95" s="128" t="s">
        <v>40</v>
      </c>
      <c r="E95" s="174"/>
      <c r="F95" s="8">
        <v>3</v>
      </c>
      <c r="G95" s="8"/>
      <c r="H95" s="120">
        <f aca="true" t="shared" si="73" ref="H95:S95">IF($F$95=1,$F$124,IF($F$95=2,$F$125,IF($F$95=3,$F$126,IF($F$95=4,$F$127,IF($F$95=5,$F$128,0)))))*$E$95</f>
        <v>0</v>
      </c>
      <c r="I95" s="120">
        <f t="shared" si="73"/>
        <v>0</v>
      </c>
      <c r="J95" s="120">
        <f t="shared" si="73"/>
        <v>0</v>
      </c>
      <c r="K95" s="120">
        <f t="shared" si="73"/>
        <v>0</v>
      </c>
      <c r="L95" s="120">
        <f t="shared" si="73"/>
        <v>0</v>
      </c>
      <c r="M95" s="120">
        <f t="shared" si="73"/>
        <v>0</v>
      </c>
      <c r="N95" s="120">
        <f t="shared" si="73"/>
        <v>0</v>
      </c>
      <c r="O95" s="120">
        <f t="shared" si="73"/>
        <v>0</v>
      </c>
      <c r="P95" s="120">
        <f t="shared" si="73"/>
        <v>0</v>
      </c>
      <c r="Q95" s="120">
        <f t="shared" si="73"/>
        <v>0</v>
      </c>
      <c r="R95" s="120">
        <f t="shared" si="73"/>
        <v>0</v>
      </c>
      <c r="S95" s="120">
        <f t="shared" si="73"/>
        <v>0</v>
      </c>
      <c r="T95" s="22">
        <f t="shared" si="68"/>
        <v>0</v>
      </c>
    </row>
    <row r="96" spans="1:20" ht="16.5" customHeight="1">
      <c r="A96" s="19"/>
      <c r="B96" s="44" t="s">
        <v>178</v>
      </c>
      <c r="C96" s="42"/>
      <c r="D96" s="122"/>
      <c r="E96" s="31">
        <f>T96</f>
        <v>0</v>
      </c>
      <c r="F96" s="32" t="s">
        <v>41</v>
      </c>
      <c r="G96" s="32"/>
      <c r="H96" s="45">
        <f aca="true" t="shared" si="74" ref="H96:S96">SUM(H90:H95)</f>
        <v>0</v>
      </c>
      <c r="I96" s="45">
        <f t="shared" si="74"/>
        <v>0</v>
      </c>
      <c r="J96" s="45">
        <f t="shared" si="74"/>
        <v>0</v>
      </c>
      <c r="K96" s="45">
        <f t="shared" si="74"/>
        <v>0</v>
      </c>
      <c r="L96" s="45">
        <f t="shared" si="74"/>
        <v>0</v>
      </c>
      <c r="M96" s="45">
        <f t="shared" si="74"/>
        <v>0</v>
      </c>
      <c r="N96" s="45">
        <f t="shared" si="74"/>
        <v>0</v>
      </c>
      <c r="O96" s="45">
        <f t="shared" si="74"/>
        <v>0</v>
      </c>
      <c r="P96" s="45">
        <f t="shared" si="74"/>
        <v>0</v>
      </c>
      <c r="Q96" s="45">
        <f t="shared" si="74"/>
        <v>0</v>
      </c>
      <c r="R96" s="45">
        <f t="shared" si="74"/>
        <v>0</v>
      </c>
      <c r="S96" s="45">
        <f t="shared" si="74"/>
        <v>0</v>
      </c>
      <c r="T96" s="45">
        <f t="shared" si="68"/>
        <v>0</v>
      </c>
    </row>
    <row r="97" spans="1:20" ht="16.5" customHeight="1">
      <c r="A97" s="19"/>
      <c r="B97" s="20"/>
      <c r="C97" s="29"/>
      <c r="D97" s="66"/>
      <c r="E97" s="189"/>
      <c r="F97" s="162"/>
      <c r="G97" s="162"/>
      <c r="H97" s="126"/>
      <c r="I97" s="126"/>
      <c r="J97" s="126"/>
      <c r="K97" s="126"/>
      <c r="L97" s="126"/>
      <c r="M97" s="126"/>
      <c r="N97" s="126"/>
      <c r="O97" s="126"/>
      <c r="P97" s="126"/>
      <c r="Q97" s="126"/>
      <c r="R97" s="126"/>
      <c r="S97" s="126"/>
      <c r="T97" s="126"/>
    </row>
    <row r="98" spans="1:20" ht="16.5" customHeight="1">
      <c r="A98" s="15"/>
      <c r="B98" s="29" t="s">
        <v>121</v>
      </c>
      <c r="C98" s="36"/>
      <c r="E98" s="36"/>
      <c r="F98" s="37"/>
      <c r="G98" s="37"/>
      <c r="H98" s="22"/>
      <c r="I98" s="22"/>
      <c r="J98" s="22"/>
      <c r="K98" s="22"/>
      <c r="L98" s="22"/>
      <c r="M98" s="22"/>
      <c r="N98" s="22"/>
      <c r="O98" s="22"/>
      <c r="P98" s="22"/>
      <c r="Q98" s="22"/>
      <c r="R98" s="22"/>
      <c r="S98" s="22"/>
      <c r="T98" s="22"/>
    </row>
    <row r="99" spans="2:20" ht="16.5" customHeight="1">
      <c r="B99" s="3"/>
      <c r="C99" s="2" t="s">
        <v>60</v>
      </c>
      <c r="E99" s="174"/>
      <c r="F99" s="8">
        <v>3</v>
      </c>
      <c r="G99" s="8"/>
      <c r="H99" s="120">
        <f aca="true" t="shared" si="75" ref="H99:S99">IF($F$99=1,$F$124,IF($F$99=2,$F$125,IF($F$99=3,$F$126,IF($F$99=4,$F$127,IF($F$99=5,$F$128,0)))))*$E$99</f>
        <v>0</v>
      </c>
      <c r="I99" s="120">
        <f t="shared" si="75"/>
        <v>0</v>
      </c>
      <c r="J99" s="120">
        <f t="shared" si="75"/>
        <v>0</v>
      </c>
      <c r="K99" s="120">
        <f t="shared" si="75"/>
        <v>0</v>
      </c>
      <c r="L99" s="120">
        <f t="shared" si="75"/>
        <v>0</v>
      </c>
      <c r="M99" s="120">
        <f t="shared" si="75"/>
        <v>0</v>
      </c>
      <c r="N99" s="120">
        <f t="shared" si="75"/>
        <v>0</v>
      </c>
      <c r="O99" s="120">
        <f t="shared" si="75"/>
        <v>0</v>
      </c>
      <c r="P99" s="120">
        <f t="shared" si="75"/>
        <v>0</v>
      </c>
      <c r="Q99" s="120">
        <f t="shared" si="75"/>
        <v>0</v>
      </c>
      <c r="R99" s="120">
        <f t="shared" si="75"/>
        <v>0</v>
      </c>
      <c r="S99" s="120">
        <f t="shared" si="75"/>
        <v>0</v>
      </c>
      <c r="T99" s="22">
        <f>SUM(H99:S99)</f>
        <v>0</v>
      </c>
    </row>
    <row r="100" spans="2:20" ht="16.5" customHeight="1">
      <c r="B100" s="3"/>
      <c r="C100" s="2" t="s">
        <v>61</v>
      </c>
      <c r="E100" s="174"/>
      <c r="F100" s="8">
        <v>3</v>
      </c>
      <c r="G100" s="8"/>
      <c r="H100" s="120">
        <f aca="true" t="shared" si="76" ref="H100:S100">IF($F$100=1,$F$124,IF($F$100=2,$F$125,IF($F$100=3,$F$126,IF($F$100=4,$F$127,IF($F$100=5,$F$128,0)))))*$E$100</f>
        <v>0</v>
      </c>
      <c r="I100" s="120">
        <f t="shared" si="76"/>
        <v>0</v>
      </c>
      <c r="J100" s="120">
        <f t="shared" si="76"/>
        <v>0</v>
      </c>
      <c r="K100" s="120">
        <f t="shared" si="76"/>
        <v>0</v>
      </c>
      <c r="L100" s="120">
        <f t="shared" si="76"/>
        <v>0</v>
      </c>
      <c r="M100" s="120">
        <f t="shared" si="76"/>
        <v>0</v>
      </c>
      <c r="N100" s="120">
        <f t="shared" si="76"/>
        <v>0</v>
      </c>
      <c r="O100" s="120">
        <f t="shared" si="76"/>
        <v>0</v>
      </c>
      <c r="P100" s="120">
        <f t="shared" si="76"/>
        <v>0</v>
      </c>
      <c r="Q100" s="120">
        <f t="shared" si="76"/>
        <v>0</v>
      </c>
      <c r="R100" s="120">
        <f t="shared" si="76"/>
        <v>0</v>
      </c>
      <c r="S100" s="120">
        <f t="shared" si="76"/>
        <v>0</v>
      </c>
      <c r="T100" s="22">
        <f aca="true" t="shared" si="77" ref="T100:T108">SUM(H100:S100)</f>
        <v>0</v>
      </c>
    </row>
    <row r="101" spans="2:20" ht="16.5" customHeight="1">
      <c r="B101" s="3"/>
      <c r="C101" s="2" t="s">
        <v>62</v>
      </c>
      <c r="E101" s="174"/>
      <c r="F101" s="8">
        <v>3</v>
      </c>
      <c r="G101" s="8"/>
      <c r="H101" s="120">
        <f aca="true" t="shared" si="78" ref="H101:S101">IF($F$101=1,$F$124,IF($F$101=2,$F$125,IF($F$101=3,$F$126,IF($F$101=4,$F$127,IF($F$101=5,$F$128,0)))))*$E$101</f>
        <v>0</v>
      </c>
      <c r="I101" s="120">
        <f t="shared" si="78"/>
        <v>0</v>
      </c>
      <c r="J101" s="120">
        <f t="shared" si="78"/>
        <v>0</v>
      </c>
      <c r="K101" s="120">
        <f t="shared" si="78"/>
        <v>0</v>
      </c>
      <c r="L101" s="120">
        <f t="shared" si="78"/>
        <v>0</v>
      </c>
      <c r="M101" s="120">
        <f t="shared" si="78"/>
        <v>0</v>
      </c>
      <c r="N101" s="120">
        <f t="shared" si="78"/>
        <v>0</v>
      </c>
      <c r="O101" s="120">
        <f t="shared" si="78"/>
        <v>0</v>
      </c>
      <c r="P101" s="120">
        <f t="shared" si="78"/>
        <v>0</v>
      </c>
      <c r="Q101" s="120">
        <f t="shared" si="78"/>
        <v>0</v>
      </c>
      <c r="R101" s="120">
        <f t="shared" si="78"/>
        <v>0</v>
      </c>
      <c r="S101" s="120">
        <f t="shared" si="78"/>
        <v>0</v>
      </c>
      <c r="T101" s="22">
        <f t="shared" si="77"/>
        <v>0</v>
      </c>
    </row>
    <row r="102" spans="2:20" ht="16.5" customHeight="1">
      <c r="B102" s="3"/>
      <c r="C102" s="2" t="s">
        <v>63</v>
      </c>
      <c r="E102" s="174"/>
      <c r="F102" s="8">
        <v>3</v>
      </c>
      <c r="G102" s="8"/>
      <c r="H102" s="120">
        <f aca="true" t="shared" si="79" ref="H102:S102">IF($F$102=1,$F$124,IF($F$102=2,$F$125,IF($F$102=3,$F$126,IF($F$102=4,$F$127,IF($F$102=5,$F$128,0)))))*$E$102</f>
        <v>0</v>
      </c>
      <c r="I102" s="120">
        <f t="shared" si="79"/>
        <v>0</v>
      </c>
      <c r="J102" s="120">
        <f t="shared" si="79"/>
        <v>0</v>
      </c>
      <c r="K102" s="120">
        <f t="shared" si="79"/>
        <v>0</v>
      </c>
      <c r="L102" s="120">
        <f t="shared" si="79"/>
        <v>0</v>
      </c>
      <c r="M102" s="120">
        <f t="shared" si="79"/>
        <v>0</v>
      </c>
      <c r="N102" s="120">
        <f t="shared" si="79"/>
        <v>0</v>
      </c>
      <c r="O102" s="120">
        <f t="shared" si="79"/>
        <v>0</v>
      </c>
      <c r="P102" s="120">
        <f t="shared" si="79"/>
        <v>0</v>
      </c>
      <c r="Q102" s="120">
        <f t="shared" si="79"/>
        <v>0</v>
      </c>
      <c r="R102" s="120">
        <f t="shared" si="79"/>
        <v>0</v>
      </c>
      <c r="S102" s="120">
        <f t="shared" si="79"/>
        <v>0</v>
      </c>
      <c r="T102" s="22">
        <f t="shared" si="77"/>
        <v>0</v>
      </c>
    </row>
    <row r="103" spans="2:20" ht="16.5" customHeight="1">
      <c r="B103" s="3"/>
      <c r="C103" s="2" t="s">
        <v>113</v>
      </c>
      <c r="E103" s="174"/>
      <c r="F103" s="8">
        <v>3</v>
      </c>
      <c r="G103" s="8"/>
      <c r="H103" s="120">
        <f aca="true" t="shared" si="80" ref="H103:S103">IF($F$103=1,$F$124,IF($F$103=2,$F$125,IF($F$103=3,$F$126,IF($F$103=4,$F$127,IF($F$103=5,$F$128,0)))))*$E$103</f>
        <v>0</v>
      </c>
      <c r="I103" s="120">
        <f t="shared" si="80"/>
        <v>0</v>
      </c>
      <c r="J103" s="120">
        <f t="shared" si="80"/>
        <v>0</v>
      </c>
      <c r="K103" s="120">
        <f t="shared" si="80"/>
        <v>0</v>
      </c>
      <c r="L103" s="120">
        <f t="shared" si="80"/>
        <v>0</v>
      </c>
      <c r="M103" s="120">
        <f t="shared" si="80"/>
        <v>0</v>
      </c>
      <c r="N103" s="120">
        <f t="shared" si="80"/>
        <v>0</v>
      </c>
      <c r="O103" s="120">
        <f t="shared" si="80"/>
        <v>0</v>
      </c>
      <c r="P103" s="120">
        <f t="shared" si="80"/>
        <v>0</v>
      </c>
      <c r="Q103" s="120">
        <f t="shared" si="80"/>
        <v>0</v>
      </c>
      <c r="R103" s="120">
        <f t="shared" si="80"/>
        <v>0</v>
      </c>
      <c r="S103" s="120">
        <f t="shared" si="80"/>
        <v>0</v>
      </c>
      <c r="T103" s="22">
        <f t="shared" si="77"/>
        <v>0</v>
      </c>
    </row>
    <row r="104" spans="2:20" ht="16.5" customHeight="1">
      <c r="B104" s="3"/>
      <c r="C104" s="2" t="s">
        <v>30</v>
      </c>
      <c r="E104" s="174"/>
      <c r="F104" s="8">
        <v>3</v>
      </c>
      <c r="G104" s="8"/>
      <c r="H104" s="120">
        <f aca="true" t="shared" si="81" ref="H104:S104">IF($F$104=1,$F$124,IF($F$104=2,$F$125,IF($F$104=3,$F$126,IF($F$104=4,$F$127,IF($F$104=5,$F$128,0)))))*$E$104</f>
        <v>0</v>
      </c>
      <c r="I104" s="120">
        <f t="shared" si="81"/>
        <v>0</v>
      </c>
      <c r="J104" s="120">
        <f t="shared" si="81"/>
        <v>0</v>
      </c>
      <c r="K104" s="120">
        <f t="shared" si="81"/>
        <v>0</v>
      </c>
      <c r="L104" s="120">
        <f t="shared" si="81"/>
        <v>0</v>
      </c>
      <c r="M104" s="120">
        <f t="shared" si="81"/>
        <v>0</v>
      </c>
      <c r="N104" s="120">
        <f t="shared" si="81"/>
        <v>0</v>
      </c>
      <c r="O104" s="120">
        <f t="shared" si="81"/>
        <v>0</v>
      </c>
      <c r="P104" s="120">
        <f t="shared" si="81"/>
        <v>0</v>
      </c>
      <c r="Q104" s="120">
        <f t="shared" si="81"/>
        <v>0</v>
      </c>
      <c r="R104" s="120">
        <f t="shared" si="81"/>
        <v>0</v>
      </c>
      <c r="S104" s="120">
        <f t="shared" si="81"/>
        <v>0</v>
      </c>
      <c r="T104" s="22">
        <f t="shared" si="77"/>
        <v>0</v>
      </c>
    </row>
    <row r="105" spans="2:20" ht="16.5" customHeight="1">
      <c r="B105" s="3"/>
      <c r="C105" s="2" t="s">
        <v>64</v>
      </c>
      <c r="E105" s="174"/>
      <c r="F105" s="8">
        <v>3</v>
      </c>
      <c r="G105" s="8"/>
      <c r="H105" s="120">
        <f aca="true" t="shared" si="82" ref="H105:S105">IF($F$105=1,$F$124,IF($F$105=2,$F$125,IF($F$105=3,$F$126,IF($F$105=4,$F$127,IF($F$105=5,$F$128,0)))))*$E$105</f>
        <v>0</v>
      </c>
      <c r="I105" s="120">
        <f t="shared" si="82"/>
        <v>0</v>
      </c>
      <c r="J105" s="120">
        <f t="shared" si="82"/>
        <v>0</v>
      </c>
      <c r="K105" s="120">
        <f t="shared" si="82"/>
        <v>0</v>
      </c>
      <c r="L105" s="120">
        <f t="shared" si="82"/>
        <v>0</v>
      </c>
      <c r="M105" s="120">
        <f t="shared" si="82"/>
        <v>0</v>
      </c>
      <c r="N105" s="120">
        <f t="shared" si="82"/>
        <v>0</v>
      </c>
      <c r="O105" s="120">
        <f t="shared" si="82"/>
        <v>0</v>
      </c>
      <c r="P105" s="120">
        <f t="shared" si="82"/>
        <v>0</v>
      </c>
      <c r="Q105" s="120">
        <f t="shared" si="82"/>
        <v>0</v>
      </c>
      <c r="R105" s="120">
        <f t="shared" si="82"/>
        <v>0</v>
      </c>
      <c r="S105" s="120">
        <f t="shared" si="82"/>
        <v>0</v>
      </c>
      <c r="T105" s="22">
        <f>SUM(H105:S105)</f>
        <v>0</v>
      </c>
    </row>
    <row r="106" spans="2:20" ht="16.5" customHeight="1">
      <c r="B106" s="3"/>
      <c r="C106" s="2" t="s">
        <v>174</v>
      </c>
      <c r="E106" s="174"/>
      <c r="F106" s="8">
        <v>3</v>
      </c>
      <c r="G106" s="8"/>
      <c r="H106" s="120">
        <f aca="true" t="shared" si="83" ref="H106:S106">IF($F$106=1,$F$124,IF($F$106=2,$F$125,IF($F$106=3,$F$126,IF($F$106=4,$F$127,IF($F$106=5,$F$128,0)))))*$E$106</f>
        <v>0</v>
      </c>
      <c r="I106" s="120">
        <f t="shared" si="83"/>
        <v>0</v>
      </c>
      <c r="J106" s="120">
        <f t="shared" si="83"/>
        <v>0</v>
      </c>
      <c r="K106" s="120">
        <f t="shared" si="83"/>
        <v>0</v>
      </c>
      <c r="L106" s="120">
        <f t="shared" si="83"/>
        <v>0</v>
      </c>
      <c r="M106" s="120">
        <f t="shared" si="83"/>
        <v>0</v>
      </c>
      <c r="N106" s="120">
        <f t="shared" si="83"/>
        <v>0</v>
      </c>
      <c r="O106" s="120">
        <f t="shared" si="83"/>
        <v>0</v>
      </c>
      <c r="P106" s="120">
        <f t="shared" si="83"/>
        <v>0</v>
      </c>
      <c r="Q106" s="120">
        <f t="shared" si="83"/>
        <v>0</v>
      </c>
      <c r="R106" s="120">
        <f t="shared" si="83"/>
        <v>0</v>
      </c>
      <c r="S106" s="120">
        <f t="shared" si="83"/>
        <v>0</v>
      </c>
      <c r="T106" s="22">
        <f t="shared" si="77"/>
        <v>0</v>
      </c>
    </row>
    <row r="107" spans="2:20" ht="16.5" customHeight="1">
      <c r="B107" s="3"/>
      <c r="C107" s="2" t="s">
        <v>158</v>
      </c>
      <c r="E107" s="174"/>
      <c r="F107" s="8">
        <v>3</v>
      </c>
      <c r="G107" s="8"/>
      <c r="H107" s="120">
        <f aca="true" t="shared" si="84" ref="H107:S107">IF($F$107=1,$F$124,IF($F$107=2,$F$125,IF($F$107=3,$F$126,IF($F$107=4,$F$127,IF($F$107=5,$F$128,0)))))*$E$107</f>
        <v>0</v>
      </c>
      <c r="I107" s="120">
        <f t="shared" si="84"/>
        <v>0</v>
      </c>
      <c r="J107" s="120">
        <f t="shared" si="84"/>
        <v>0</v>
      </c>
      <c r="K107" s="120">
        <f t="shared" si="84"/>
        <v>0</v>
      </c>
      <c r="L107" s="120">
        <f t="shared" si="84"/>
        <v>0</v>
      </c>
      <c r="M107" s="120">
        <f t="shared" si="84"/>
        <v>0</v>
      </c>
      <c r="N107" s="120">
        <f t="shared" si="84"/>
        <v>0</v>
      </c>
      <c r="O107" s="120">
        <f t="shared" si="84"/>
        <v>0</v>
      </c>
      <c r="P107" s="120">
        <f t="shared" si="84"/>
        <v>0</v>
      </c>
      <c r="Q107" s="120">
        <f t="shared" si="84"/>
        <v>0</v>
      </c>
      <c r="R107" s="120">
        <f t="shared" si="84"/>
        <v>0</v>
      </c>
      <c r="S107" s="120">
        <f t="shared" si="84"/>
        <v>0</v>
      </c>
      <c r="T107" s="22">
        <f t="shared" si="77"/>
        <v>0</v>
      </c>
    </row>
    <row r="108" spans="1:20" s="19" customFormat="1" ht="16.5" customHeight="1">
      <c r="A108" s="6"/>
      <c r="B108" s="3"/>
      <c r="C108" s="128" t="s">
        <v>15</v>
      </c>
      <c r="E108" s="174"/>
      <c r="F108" s="8">
        <v>3</v>
      </c>
      <c r="G108" s="8"/>
      <c r="H108" s="120">
        <f aca="true" t="shared" si="85" ref="H108:S108">IF($F$108=1,$F$124,IF($F$108=2,$F$125,IF($F$108=3,$F$126,IF($F$108=4,$F$127,IF($F$108=5,$F$128,0)))))*$E$108</f>
        <v>0</v>
      </c>
      <c r="I108" s="120">
        <f t="shared" si="85"/>
        <v>0</v>
      </c>
      <c r="J108" s="120">
        <f t="shared" si="85"/>
        <v>0</v>
      </c>
      <c r="K108" s="120">
        <f t="shared" si="85"/>
        <v>0</v>
      </c>
      <c r="L108" s="120">
        <f t="shared" si="85"/>
        <v>0</v>
      </c>
      <c r="M108" s="120">
        <f t="shared" si="85"/>
        <v>0</v>
      </c>
      <c r="N108" s="120">
        <f t="shared" si="85"/>
        <v>0</v>
      </c>
      <c r="O108" s="120">
        <f t="shared" si="85"/>
        <v>0</v>
      </c>
      <c r="P108" s="120">
        <f t="shared" si="85"/>
        <v>0</v>
      </c>
      <c r="Q108" s="120">
        <f t="shared" si="85"/>
        <v>0</v>
      </c>
      <c r="R108" s="120">
        <f t="shared" si="85"/>
        <v>0</v>
      </c>
      <c r="S108" s="120">
        <f t="shared" si="85"/>
        <v>0</v>
      </c>
      <c r="T108" s="22">
        <f t="shared" si="77"/>
        <v>0</v>
      </c>
    </row>
    <row r="109" spans="1:20" ht="16.5" customHeight="1">
      <c r="A109" s="19"/>
      <c r="B109" s="44" t="s">
        <v>17</v>
      </c>
      <c r="C109" s="42"/>
      <c r="D109" s="122"/>
      <c r="E109" s="31">
        <f>T109</f>
        <v>0</v>
      </c>
      <c r="F109" s="32" t="s">
        <v>41</v>
      </c>
      <c r="G109" s="32"/>
      <c r="H109" s="45">
        <f>SUM(H99:H108)</f>
        <v>0</v>
      </c>
      <c r="I109" s="45">
        <f aca="true" t="shared" si="86" ref="I109:S109">SUM(I99:I108)</f>
        <v>0</v>
      </c>
      <c r="J109" s="45">
        <f t="shared" si="86"/>
        <v>0</v>
      </c>
      <c r="K109" s="45">
        <f t="shared" si="86"/>
        <v>0</v>
      </c>
      <c r="L109" s="45">
        <f t="shared" si="86"/>
        <v>0</v>
      </c>
      <c r="M109" s="45">
        <f t="shared" si="86"/>
        <v>0</v>
      </c>
      <c r="N109" s="45">
        <f t="shared" si="86"/>
        <v>0</v>
      </c>
      <c r="O109" s="45">
        <f t="shared" si="86"/>
        <v>0</v>
      </c>
      <c r="P109" s="45">
        <f t="shared" si="86"/>
        <v>0</v>
      </c>
      <c r="Q109" s="45">
        <f t="shared" si="86"/>
        <v>0</v>
      </c>
      <c r="R109" s="45">
        <f t="shared" si="86"/>
        <v>0</v>
      </c>
      <c r="S109" s="45">
        <f t="shared" si="86"/>
        <v>0</v>
      </c>
      <c r="T109" s="45">
        <f>SUM(H109:S109)</f>
        <v>0</v>
      </c>
    </row>
    <row r="110" spans="1:20" ht="16.5" customHeight="1">
      <c r="A110" s="19"/>
      <c r="B110" s="20"/>
      <c r="C110" s="29"/>
      <c r="D110" s="66"/>
      <c r="E110" s="31"/>
      <c r="F110" s="162"/>
      <c r="G110" s="162"/>
      <c r="H110" s="126"/>
      <c r="I110" s="126"/>
      <c r="J110" s="126"/>
      <c r="K110" s="126"/>
      <c r="L110" s="126"/>
      <c r="M110" s="126"/>
      <c r="N110" s="126"/>
      <c r="O110" s="126"/>
      <c r="P110" s="126"/>
      <c r="Q110" s="126"/>
      <c r="R110" s="126"/>
      <c r="S110" s="126"/>
      <c r="T110" s="126"/>
    </row>
    <row r="111" spans="1:20" s="123" customFormat="1" ht="16.5" customHeight="1">
      <c r="A111" s="140"/>
      <c r="B111" s="141" t="s">
        <v>118</v>
      </c>
      <c r="C111" s="141"/>
      <c r="E111" s="142">
        <f>T111</f>
        <v>0</v>
      </c>
      <c r="F111" s="143" t="s">
        <v>41</v>
      </c>
      <c r="G111" s="143"/>
      <c r="H111" s="144">
        <f>H74+H87+H96+H109</f>
        <v>0</v>
      </c>
      <c r="I111" s="144">
        <f aca="true" t="shared" si="87" ref="I111:S111">I74+I87+I96+I109</f>
        <v>0</v>
      </c>
      <c r="J111" s="144">
        <f t="shared" si="87"/>
        <v>0</v>
      </c>
      <c r="K111" s="144">
        <f t="shared" si="87"/>
        <v>0</v>
      </c>
      <c r="L111" s="144">
        <f t="shared" si="87"/>
        <v>0</v>
      </c>
      <c r="M111" s="144">
        <f t="shared" si="87"/>
        <v>0</v>
      </c>
      <c r="N111" s="144">
        <f t="shared" si="87"/>
        <v>0</v>
      </c>
      <c r="O111" s="144">
        <f t="shared" si="87"/>
        <v>0</v>
      </c>
      <c r="P111" s="144">
        <f t="shared" si="87"/>
        <v>0</v>
      </c>
      <c r="Q111" s="144">
        <f t="shared" si="87"/>
        <v>0</v>
      </c>
      <c r="R111" s="144">
        <f t="shared" si="87"/>
        <v>0</v>
      </c>
      <c r="S111" s="144">
        <f t="shared" si="87"/>
        <v>0</v>
      </c>
      <c r="T111" s="144">
        <f>SUM(H111:S111)</f>
        <v>0</v>
      </c>
    </row>
    <row r="112" spans="1:20" ht="12.75">
      <c r="A112" s="15"/>
      <c r="B112" s="19"/>
      <c r="C112" s="36"/>
      <c r="E112" s="36"/>
      <c r="F112" s="37"/>
      <c r="G112" s="37"/>
      <c r="H112" s="22"/>
      <c r="I112" s="22"/>
      <c r="J112" s="22"/>
      <c r="K112" s="22"/>
      <c r="L112" s="22"/>
      <c r="M112" s="22"/>
      <c r="N112" s="22"/>
      <c r="O112" s="22"/>
      <c r="P112" s="22"/>
      <c r="Q112" s="22"/>
      <c r="R112" s="22"/>
      <c r="S112" s="22"/>
      <c r="T112" s="22"/>
    </row>
    <row r="113" spans="1:20" ht="12.75">
      <c r="A113" s="123"/>
      <c r="B113" s="38" t="s">
        <v>149</v>
      </c>
      <c r="C113" s="39"/>
      <c r="D113" s="124"/>
      <c r="E113" s="39"/>
      <c r="F113" s="40"/>
      <c r="G113" s="40"/>
      <c r="H113" s="41">
        <f>H20-H24-H27-H111</f>
        <v>0</v>
      </c>
      <c r="I113" s="41">
        <f aca="true" t="shared" si="88" ref="I113:S113">I20-I24-I27-I111</f>
        <v>0</v>
      </c>
      <c r="J113" s="41">
        <f t="shared" si="88"/>
        <v>0</v>
      </c>
      <c r="K113" s="41">
        <f t="shared" si="88"/>
        <v>0</v>
      </c>
      <c r="L113" s="41">
        <f t="shared" si="88"/>
        <v>0</v>
      </c>
      <c r="M113" s="41">
        <f t="shared" si="88"/>
        <v>0</v>
      </c>
      <c r="N113" s="41">
        <f t="shared" si="88"/>
        <v>0</v>
      </c>
      <c r="O113" s="41">
        <f t="shared" si="88"/>
        <v>0</v>
      </c>
      <c r="P113" s="41">
        <f t="shared" si="88"/>
        <v>0</v>
      </c>
      <c r="Q113" s="41">
        <f t="shared" si="88"/>
        <v>0</v>
      </c>
      <c r="R113" s="41">
        <f t="shared" si="88"/>
        <v>0</v>
      </c>
      <c r="S113" s="41">
        <f t="shared" si="88"/>
        <v>0</v>
      </c>
      <c r="T113" s="183">
        <f>SUM(H113:S113)</f>
        <v>0</v>
      </c>
    </row>
    <row r="114" spans="1:20" ht="12.75">
      <c r="A114" s="15"/>
      <c r="B114" s="19"/>
      <c r="C114" s="36"/>
      <c r="E114" s="36"/>
      <c r="F114" s="37"/>
      <c r="G114" s="37"/>
      <c r="H114" s="22"/>
      <c r="I114" s="22"/>
      <c r="J114" s="22"/>
      <c r="K114" s="22"/>
      <c r="L114" s="22"/>
      <c r="M114" s="22"/>
      <c r="N114" s="22"/>
      <c r="O114" s="22"/>
      <c r="P114" s="22"/>
      <c r="Q114" s="22"/>
      <c r="R114" s="22"/>
      <c r="S114" s="22"/>
      <c r="T114" s="22"/>
    </row>
    <row r="115" spans="1:20" ht="12.75">
      <c r="A115" s="15"/>
      <c r="B115" s="46" t="s">
        <v>19</v>
      </c>
      <c r="C115" s="20"/>
      <c r="E115" s="20"/>
      <c r="F115" s="21"/>
      <c r="G115" s="21"/>
      <c r="H115" s="22"/>
      <c r="I115" s="22"/>
      <c r="J115" s="22"/>
      <c r="K115" s="22"/>
      <c r="L115" s="22"/>
      <c r="M115" s="22"/>
      <c r="N115" s="22"/>
      <c r="O115" s="22"/>
      <c r="P115" s="22"/>
      <c r="Q115" s="22"/>
      <c r="R115" s="22"/>
      <c r="S115" s="22"/>
      <c r="T115" s="22"/>
    </row>
    <row r="116" spans="1:20" ht="12.75">
      <c r="A116" s="15"/>
      <c r="B116" s="33"/>
      <c r="C116" s="47" t="s">
        <v>119</v>
      </c>
      <c r="E116" s="161">
        <f>E20</f>
        <v>0</v>
      </c>
      <c r="F116" s="21"/>
      <c r="G116" s="21"/>
      <c r="H116" s="22"/>
      <c r="I116" s="22"/>
      <c r="J116" s="22"/>
      <c r="K116" s="22"/>
      <c r="L116" s="22"/>
      <c r="M116" s="22"/>
      <c r="N116" s="22"/>
      <c r="O116" s="22"/>
      <c r="P116" s="22"/>
      <c r="Q116" s="22"/>
      <c r="R116" s="22"/>
      <c r="S116" s="22"/>
      <c r="T116" s="22"/>
    </row>
    <row r="117" spans="1:20" ht="12.75">
      <c r="A117" s="15"/>
      <c r="B117" s="33"/>
      <c r="C117" s="47" t="s">
        <v>176</v>
      </c>
      <c r="E117" s="161">
        <f>T24+T27</f>
        <v>0</v>
      </c>
      <c r="F117" s="21"/>
      <c r="G117" s="21"/>
      <c r="H117" s="22"/>
      <c r="I117" s="22"/>
      <c r="J117" s="22"/>
      <c r="K117" s="22"/>
      <c r="L117" s="22"/>
      <c r="M117" s="22"/>
      <c r="N117" s="22"/>
      <c r="O117" s="22"/>
      <c r="P117" s="22"/>
      <c r="Q117" s="22"/>
      <c r="R117" s="22"/>
      <c r="S117" s="22"/>
      <c r="T117" s="22"/>
    </row>
    <row r="118" spans="1:20" ht="12.75">
      <c r="A118" s="15"/>
      <c r="B118" s="42"/>
      <c r="C118" s="25" t="s">
        <v>128</v>
      </c>
      <c r="D118" s="122"/>
      <c r="E118" s="184">
        <f>T111</f>
        <v>0</v>
      </c>
      <c r="I118" s="22"/>
      <c r="J118" s="22"/>
      <c r="K118" s="22"/>
      <c r="L118" s="22"/>
      <c r="M118" s="22"/>
      <c r="N118" s="22"/>
      <c r="O118" s="22"/>
      <c r="P118" s="22"/>
      <c r="Q118" s="22"/>
      <c r="R118" s="22"/>
      <c r="S118" s="22"/>
      <c r="T118" s="22"/>
    </row>
    <row r="119" spans="1:20" ht="15.75">
      <c r="A119" s="15"/>
      <c r="B119" s="160" t="s">
        <v>31</v>
      </c>
      <c r="C119" s="30"/>
      <c r="D119" s="122"/>
      <c r="E119" s="185">
        <f>E116-E117-E118</f>
        <v>0</v>
      </c>
      <c r="I119" s="22"/>
      <c r="J119" s="22"/>
      <c r="K119" s="22"/>
      <c r="L119" s="22"/>
      <c r="M119" s="22"/>
      <c r="N119" s="22"/>
      <c r="O119" s="22"/>
      <c r="P119" s="22"/>
      <c r="Q119" s="22"/>
      <c r="R119" s="22"/>
      <c r="S119" s="22"/>
      <c r="T119" s="22"/>
    </row>
    <row r="120" spans="1:5" ht="12.75">
      <c r="A120" s="15"/>
      <c r="B120" s="15"/>
      <c r="C120" s="15"/>
      <c r="E120" s="15"/>
    </row>
    <row r="121" spans="1:7" ht="12.75">
      <c r="A121" s="15"/>
      <c r="B121" s="147" t="s">
        <v>141</v>
      </c>
      <c r="C121" s="147"/>
      <c r="E121" s="15"/>
      <c r="F121" s="43"/>
      <c r="G121" s="43"/>
    </row>
    <row r="122" spans="1:7" ht="12.75">
      <c r="A122" s="15"/>
      <c r="B122" s="15"/>
      <c r="C122" s="15"/>
      <c r="E122" s="15"/>
      <c r="F122" s="43"/>
      <c r="G122" s="43"/>
    </row>
    <row r="124" spans="3:12" ht="12.75" hidden="1">
      <c r="C124" s="6" t="s">
        <v>114</v>
      </c>
      <c r="E124" s="23" t="s">
        <v>35</v>
      </c>
      <c r="F124" s="9">
        <f>52/12</f>
        <v>4.333333333333333</v>
      </c>
      <c r="H124" s="15">
        <v>1</v>
      </c>
      <c r="I124" s="15">
        <v>52</v>
      </c>
      <c r="J124" s="15">
        <f>VLOOKUP(F16,H124:I128,2)</f>
        <v>1</v>
      </c>
      <c r="K124" s="64">
        <f>'PAYG tax calculation'!C16/'comprehensive budget planner'!J124</f>
        <v>0</v>
      </c>
      <c r="L124" s="15" t="s">
        <v>90</v>
      </c>
    </row>
    <row r="125" spans="3:12" ht="12.75" hidden="1">
      <c r="C125" s="129">
        <f>E13-E18</f>
        <v>0</v>
      </c>
      <c r="E125" s="23" t="s">
        <v>39</v>
      </c>
      <c r="F125" s="9">
        <f>26/12</f>
        <v>2.1666666666666665</v>
      </c>
      <c r="H125" s="15">
        <v>2</v>
      </c>
      <c r="I125" s="15">
        <v>26</v>
      </c>
      <c r="J125" s="15">
        <f>VLOOKUP(F17,H124:I128,2)</f>
        <v>1</v>
      </c>
      <c r="K125" s="64">
        <f>'PAYG tax calculation'!C34/'comprehensive budget planner'!J125</f>
        <v>0</v>
      </c>
      <c r="L125" s="15" t="s">
        <v>91</v>
      </c>
    </row>
    <row r="126" spans="5:9" ht="12.75" hidden="1">
      <c r="E126" s="23" t="s">
        <v>36</v>
      </c>
      <c r="F126" s="9">
        <v>1</v>
      </c>
      <c r="H126" s="15">
        <v>3</v>
      </c>
      <c r="I126" s="15">
        <v>12</v>
      </c>
    </row>
    <row r="127" spans="5:9" ht="12.75" hidden="1">
      <c r="E127" s="23" t="s">
        <v>38</v>
      </c>
      <c r="F127" s="9">
        <f>4/12</f>
        <v>0.3333333333333333</v>
      </c>
      <c r="H127" s="15">
        <v>4</v>
      </c>
      <c r="I127" s="15">
        <v>4</v>
      </c>
    </row>
    <row r="128" spans="5:9" ht="12.75" hidden="1">
      <c r="E128" s="23" t="s">
        <v>37</v>
      </c>
      <c r="F128" s="9">
        <f>1/12</f>
        <v>0.08333333333333333</v>
      </c>
      <c r="H128" s="15">
        <v>5</v>
      </c>
      <c r="I128" s="15">
        <v>1</v>
      </c>
    </row>
    <row r="129" ht="12.75" hidden="1"/>
  </sheetData>
  <sheetProtection password="EAF5" sheet="1" objects="1" scenarios="1"/>
  <protectedRanges>
    <protectedRange password="DC9A" sqref="E9:E12 E6:E7" name="Range1"/>
  </protectedRanges>
  <hyperlinks>
    <hyperlink ref="B121:C121" location="'summary of results'!A1" display="Go to the summary of results"/>
  </hyperlinks>
  <printOptions/>
  <pageMargins left="0.4724409448818898" right="0.4330708661417323" top="0.5118110236220472" bottom="0.7480314960629921" header="0.35433070866141736" footer="0.5118110236220472"/>
  <pageSetup fitToHeight="2" fitToWidth="1" horizontalDpi="600" verticalDpi="600" orientation="portrait" paperSize="9" scale="78" r:id="rId3"/>
  <headerFooter alignWithMargins="0">
    <oddFooter>&amp;LPrinted: &amp;D</oddFooter>
  </headerFooter>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B2:N23"/>
  <sheetViews>
    <sheetView showGridLines="0" showRowColHeaders="0" zoomScalePageLayoutView="0" workbookViewId="0" topLeftCell="A1">
      <selection activeCell="L19" sqref="L19"/>
    </sheetView>
  </sheetViews>
  <sheetFormatPr defaultColWidth="9.140625" defaultRowHeight="12.75"/>
  <cols>
    <col min="1" max="1" width="3.28125" style="0" customWidth="1"/>
    <col min="2" max="2" width="2.00390625" style="0" customWidth="1"/>
    <col min="3" max="3" width="21.57421875" style="0" customWidth="1"/>
    <col min="4" max="4" width="14.8515625" style="0" customWidth="1"/>
    <col min="5" max="5" width="2.57421875" style="0" customWidth="1"/>
    <col min="6" max="6" width="2.00390625" style="0" customWidth="1"/>
    <col min="7" max="7" width="13.28125" style="0" customWidth="1"/>
    <col min="8" max="8" width="14.140625" style="0" customWidth="1"/>
    <col min="9" max="9" width="10.421875" style="0" customWidth="1"/>
    <col min="10" max="10" width="2.7109375" style="0" customWidth="1"/>
    <col min="12" max="12" width="15.421875" style="0" customWidth="1"/>
    <col min="13" max="13" width="5.7109375" style="0" customWidth="1"/>
    <col min="14" max="14" width="17.140625" style="0" customWidth="1"/>
  </cols>
  <sheetData>
    <row r="2" spans="2:4" ht="30.75" customHeight="1">
      <c r="B2" s="154" t="str">
        <f>"Budget planner for "&amp;Introduction!D13</f>
        <v>Budget planner for </v>
      </c>
      <c r="C2" s="14"/>
      <c r="D2" s="125"/>
    </row>
    <row r="4" spans="2:3" ht="20.25">
      <c r="B4" s="158" t="s">
        <v>135</v>
      </c>
      <c r="C4" s="121"/>
    </row>
    <row r="6" spans="2:14" ht="15">
      <c r="B6" s="156" t="s">
        <v>123</v>
      </c>
      <c r="C6" s="135"/>
      <c r="D6" s="116"/>
      <c r="E6" s="116"/>
      <c r="F6" s="156" t="s">
        <v>179</v>
      </c>
      <c r="I6" s="116"/>
      <c r="J6" s="156" t="s">
        <v>125</v>
      </c>
      <c r="N6" s="156" t="s">
        <v>127</v>
      </c>
    </row>
    <row r="7" spans="3:14" ht="12.75">
      <c r="C7" t="s">
        <v>124</v>
      </c>
      <c r="D7" s="116">
        <f>'comprehensive budget planner'!T74</f>
        <v>0</v>
      </c>
      <c r="E7" s="116"/>
      <c r="G7" t="s">
        <v>180</v>
      </c>
      <c r="H7" s="116">
        <f>'comprehensive budget planner'!T24+'comprehensive budget planner'!T27</f>
        <v>0</v>
      </c>
      <c r="I7" s="116"/>
      <c r="K7" t="s">
        <v>126</v>
      </c>
      <c r="L7" s="116">
        <f>'comprehensive budget planner'!T6+'comprehensive budget planner'!T7</f>
        <v>0</v>
      </c>
      <c r="N7" s="159">
        <f>'comprehensive budget planner'!E20</f>
        <v>0</v>
      </c>
    </row>
    <row r="8" spans="3:12" ht="12.75">
      <c r="C8" t="s">
        <v>120</v>
      </c>
      <c r="D8" s="116">
        <f>'comprehensive budget planner'!T87</f>
        <v>0</v>
      </c>
      <c r="E8" s="116"/>
      <c r="G8" t="s">
        <v>181</v>
      </c>
      <c r="H8" s="116">
        <f>'comprehensive budget planner'!T25+'comprehensive budget planner'!T28</f>
        <v>0</v>
      </c>
      <c r="I8" s="116"/>
      <c r="K8" t="s">
        <v>15</v>
      </c>
      <c r="L8" s="116">
        <f>SUM('comprehensive budget planner'!T9:T12)</f>
        <v>0</v>
      </c>
    </row>
    <row r="9" spans="3:9" ht="12.75">
      <c r="C9" s="36" t="s">
        <v>177</v>
      </c>
      <c r="D9" s="116">
        <f>'comprehensive budget planner'!T96</f>
        <v>0</v>
      </c>
      <c r="E9" s="116"/>
      <c r="I9" s="116"/>
    </row>
    <row r="10" spans="3:9" ht="12.75">
      <c r="C10" t="s">
        <v>121</v>
      </c>
      <c r="D10" s="116">
        <f>'comprehensive budget planner'!T109</f>
        <v>0</v>
      </c>
      <c r="E10" s="116"/>
      <c r="I10" s="116"/>
    </row>
    <row r="11" spans="2:12" ht="13.5" thickBot="1">
      <c r="B11" s="136" t="s">
        <v>122</v>
      </c>
      <c r="D11" s="137">
        <f>D7+D8+D9+D10</f>
        <v>0</v>
      </c>
      <c r="E11" s="192"/>
      <c r="H11" s="137">
        <f>SUM(H7:H8)</f>
        <v>0</v>
      </c>
      <c r="I11" s="192"/>
      <c r="L11" s="137">
        <f>SUM(L7:L8)</f>
        <v>0</v>
      </c>
    </row>
    <row r="12" ht="13.5" thickTop="1"/>
    <row r="19" spans="4:9" ht="12.75">
      <c r="D19" s="116"/>
      <c r="H19" t="s">
        <v>124</v>
      </c>
      <c r="I19" s="116">
        <f>D7</f>
        <v>0</v>
      </c>
    </row>
    <row r="20" spans="4:9" ht="12.75">
      <c r="D20" s="116"/>
      <c r="H20" t="s">
        <v>120</v>
      </c>
      <c r="I20" s="116">
        <f>D8</f>
        <v>0</v>
      </c>
    </row>
    <row r="21" spans="8:9" ht="12.75">
      <c r="H21" s="36" t="s">
        <v>154</v>
      </c>
      <c r="I21" s="116">
        <f>D9</f>
        <v>0</v>
      </c>
    </row>
    <row r="22" spans="8:9" ht="12.75">
      <c r="H22" t="s">
        <v>121</v>
      </c>
      <c r="I22" s="116">
        <f>D10</f>
        <v>0</v>
      </c>
    </row>
    <row r="23" spans="8:9" ht="12.75">
      <c r="H23" t="s">
        <v>168</v>
      </c>
      <c r="I23" s="116">
        <f>N7-H7-D11</f>
        <v>0</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codeName="Sheet5"/>
  <dimension ref="A1:N73"/>
  <sheetViews>
    <sheetView zoomScalePageLayoutView="0" workbookViewId="0" topLeftCell="A1">
      <selection activeCell="H9" sqref="H9"/>
    </sheetView>
  </sheetViews>
  <sheetFormatPr defaultColWidth="9.140625" defaultRowHeight="12.75"/>
  <cols>
    <col min="1" max="1" width="9.140625" style="6" customWidth="1"/>
    <col min="2" max="2" width="29.7109375" style="6" customWidth="1"/>
    <col min="3" max="3" width="16.7109375" style="6" customWidth="1"/>
    <col min="4" max="4" width="4.7109375" style="6" customWidth="1"/>
    <col min="5" max="5" width="5.7109375" style="6" customWidth="1"/>
    <col min="6" max="7" width="9.140625" style="6" customWidth="1"/>
    <col min="8" max="8" width="11.57421875" style="6" customWidth="1"/>
    <col min="9" max="9" width="17.57421875" style="6" customWidth="1"/>
    <col min="10" max="16384" width="9.140625" style="6" customWidth="1"/>
  </cols>
  <sheetData>
    <row r="1" ht="12.75">
      <c r="A1" s="145" t="s">
        <v>130</v>
      </c>
    </row>
    <row r="2" spans="2:9" ht="15.75">
      <c r="B2" s="52" t="s">
        <v>88</v>
      </c>
      <c r="C2" s="50"/>
      <c r="D2" s="50"/>
      <c r="E2" s="50"/>
      <c r="I2" s="197"/>
    </row>
    <row r="3" spans="3:11" ht="13.5" thickBot="1">
      <c r="C3" s="5"/>
      <c r="D3" s="5"/>
      <c r="E3" s="50"/>
      <c r="F3" s="97" t="s">
        <v>184</v>
      </c>
      <c r="G3" s="50"/>
      <c r="H3" s="50"/>
      <c r="I3" s="98"/>
      <c r="J3" s="50"/>
      <c r="K3" s="50"/>
    </row>
    <row r="4" spans="2:11" ht="26.25" thickBot="1">
      <c r="B4" s="7" t="s">
        <v>67</v>
      </c>
      <c r="C4" s="53">
        <f>ROUND('comprehensive budget planner'!T6-'comprehensive budget planner'!T25,0)</f>
        <v>0</v>
      </c>
      <c r="E4" s="50"/>
      <c r="F4" s="99" t="s">
        <v>68</v>
      </c>
      <c r="G4" s="100"/>
      <c r="H4" s="101" t="s">
        <v>69</v>
      </c>
      <c r="I4" s="102" t="s">
        <v>70</v>
      </c>
      <c r="J4" s="50"/>
      <c r="K4" s="50"/>
    </row>
    <row r="5" spans="2:11" ht="12.75">
      <c r="B5" s="5"/>
      <c r="C5" s="54"/>
      <c r="E5" s="50"/>
      <c r="F5" s="103" t="s">
        <v>71</v>
      </c>
      <c r="G5" s="104" t="s">
        <v>72</v>
      </c>
      <c r="H5" s="105"/>
      <c r="I5" s="106"/>
      <c r="J5" s="50"/>
      <c r="K5" s="50"/>
    </row>
    <row r="6" spans="2:11" ht="12.75">
      <c r="B6" s="112" t="s">
        <v>73</v>
      </c>
      <c r="C6" s="113">
        <f>VLOOKUP($C$4,$F$6:$I$10,1)</f>
        <v>0</v>
      </c>
      <c r="E6" s="50"/>
      <c r="F6" s="68">
        <v>0</v>
      </c>
      <c r="G6" s="69">
        <v>18200</v>
      </c>
      <c r="H6" s="70">
        <v>0</v>
      </c>
      <c r="I6" s="71">
        <v>0</v>
      </c>
      <c r="J6" s="50"/>
      <c r="K6" s="50"/>
    </row>
    <row r="7" spans="2:11" ht="12.75">
      <c r="B7" s="112" t="s">
        <v>100</v>
      </c>
      <c r="C7" s="114">
        <f>MAX(VLOOKUP($C$4,$F$6:$I$10,1)-1,0)</f>
        <v>0</v>
      </c>
      <c r="E7" s="50"/>
      <c r="F7" s="68">
        <f>G6+1</f>
        <v>18201</v>
      </c>
      <c r="G7" s="69">
        <v>37000</v>
      </c>
      <c r="H7" s="70">
        <v>0</v>
      </c>
      <c r="I7" s="71">
        <v>0.19</v>
      </c>
      <c r="J7" s="50"/>
      <c r="K7" s="50"/>
    </row>
    <row r="8" spans="2:11" ht="12.75">
      <c r="B8" s="112" t="s">
        <v>74</v>
      </c>
      <c r="C8" s="113">
        <f>C4-C7</f>
        <v>0</v>
      </c>
      <c r="E8" s="50"/>
      <c r="F8" s="68">
        <f>G7+1</f>
        <v>37001</v>
      </c>
      <c r="G8" s="69">
        <v>80000</v>
      </c>
      <c r="H8" s="70">
        <f>(G7-F7+1)*I7+H7</f>
        <v>3572</v>
      </c>
      <c r="I8" s="199">
        <v>0.325</v>
      </c>
      <c r="J8" s="50"/>
      <c r="K8" s="50"/>
    </row>
    <row r="9" spans="2:11" ht="12.75">
      <c r="B9" s="112" t="s">
        <v>75</v>
      </c>
      <c r="C9" s="113">
        <f>VLOOKUP($C$4,$F$6:$I$10,3)</f>
        <v>0</v>
      </c>
      <c r="E9" s="50"/>
      <c r="F9" s="68">
        <f>G8+1</f>
        <v>80001</v>
      </c>
      <c r="G9" s="69">
        <v>180000</v>
      </c>
      <c r="H9" s="70">
        <f>(G8-F8+1)*I8+H8</f>
        <v>17547</v>
      </c>
      <c r="I9" s="71">
        <v>0.37</v>
      </c>
      <c r="J9" s="50"/>
      <c r="K9" s="50"/>
    </row>
    <row r="10" spans="2:14" ht="13.5" thickBot="1">
      <c r="B10" s="112" t="s">
        <v>76</v>
      </c>
      <c r="C10" s="115">
        <f>VLOOKUP($C$6,$F$6:$I$10,4,FALSE)</f>
        <v>0</v>
      </c>
      <c r="E10" s="50"/>
      <c r="F10" s="72">
        <f>G9+1</f>
        <v>180001</v>
      </c>
      <c r="G10" s="73" t="s">
        <v>78</v>
      </c>
      <c r="H10" s="74">
        <f>(G9-F9+1)*I9+H9</f>
        <v>54547</v>
      </c>
      <c r="I10" s="75">
        <v>0.47</v>
      </c>
      <c r="J10" s="50"/>
      <c r="K10" s="50"/>
      <c r="L10" s="55"/>
      <c r="M10" s="50"/>
      <c r="N10" s="56"/>
    </row>
    <row r="11" spans="2:14" ht="12.75">
      <c r="B11" s="112" t="s">
        <v>77</v>
      </c>
      <c r="C11" s="113">
        <f>C8*C10</f>
        <v>0</v>
      </c>
      <c r="E11" s="50"/>
      <c r="F11" s="50"/>
      <c r="G11" s="50"/>
      <c r="H11" s="50"/>
      <c r="I11" s="50"/>
      <c r="J11" s="50"/>
      <c r="K11" s="50"/>
      <c r="L11" s="55"/>
      <c r="M11" s="50"/>
      <c r="N11" s="56"/>
    </row>
    <row r="12" spans="2:14" ht="12.75">
      <c r="B12" s="112" t="s">
        <v>79</v>
      </c>
      <c r="C12" s="113">
        <f>IF(C4=0,0,(C11+C9))</f>
        <v>0</v>
      </c>
      <c r="E12" s="50"/>
      <c r="F12" s="50"/>
      <c r="G12" s="50"/>
      <c r="H12" s="50"/>
      <c r="I12" s="50"/>
      <c r="J12" s="50"/>
      <c r="K12" s="50"/>
      <c r="L12" s="55"/>
      <c r="M12" s="50"/>
      <c r="N12" s="56"/>
    </row>
    <row r="13" spans="2:11" ht="13.5" thickBot="1">
      <c r="B13" s="112" t="s">
        <v>99</v>
      </c>
      <c r="C13" s="116">
        <f>I25</f>
        <v>445</v>
      </c>
      <c r="E13" s="50"/>
      <c r="F13" s="85" t="s">
        <v>185</v>
      </c>
      <c r="G13" s="66"/>
      <c r="H13" s="66"/>
      <c r="I13" s="66"/>
      <c r="J13" s="50"/>
      <c r="K13" s="50"/>
    </row>
    <row r="14" spans="2:11" ht="13.5" thickBot="1">
      <c r="B14" s="112" t="s">
        <v>101</v>
      </c>
      <c r="C14" s="117">
        <f>MAX((C12-C13),0)</f>
        <v>0</v>
      </c>
      <c r="E14" s="50"/>
      <c r="F14" s="204"/>
      <c r="G14" s="205"/>
      <c r="H14" s="78" t="s">
        <v>98</v>
      </c>
      <c r="I14" s="86" t="s">
        <v>83</v>
      </c>
      <c r="J14" s="50"/>
      <c r="K14" s="50"/>
    </row>
    <row r="15" spans="2:11" ht="12.75">
      <c r="B15" s="112" t="s">
        <v>80</v>
      </c>
      <c r="C15" s="113">
        <f>ROUND(IF(C4&lt;=H15,0,I16),2)</f>
        <v>0</v>
      </c>
      <c r="E15" s="50"/>
      <c r="F15" s="87" t="s">
        <v>85</v>
      </c>
      <c r="G15" s="67"/>
      <c r="H15" s="198">
        <v>21335</v>
      </c>
      <c r="I15" s="88">
        <v>0.02</v>
      </c>
      <c r="J15" s="50"/>
      <c r="K15" s="50"/>
    </row>
    <row r="16" spans="2:11" ht="12.75">
      <c r="B16" s="118" t="s">
        <v>81</v>
      </c>
      <c r="C16" s="119">
        <f>ROUND(C14+C15,2)</f>
        <v>0</v>
      </c>
      <c r="E16" s="50"/>
      <c r="F16" s="89" t="s">
        <v>86</v>
      </c>
      <c r="G16" s="90"/>
      <c r="H16" s="90"/>
      <c r="I16" s="91">
        <f>IF(C4&lt;H15,0,(C4*I15))</f>
        <v>0</v>
      </c>
      <c r="J16" s="50"/>
      <c r="K16" s="50"/>
    </row>
    <row r="17" spans="2:11" ht="13.5" thickBot="1">
      <c r="B17" s="5" t="s">
        <v>82</v>
      </c>
      <c r="C17" s="54">
        <f>C4-C14</f>
        <v>0</v>
      </c>
      <c r="E17" s="50"/>
      <c r="F17" s="92" t="s">
        <v>87</v>
      </c>
      <c r="G17" s="93"/>
      <c r="H17" s="93"/>
      <c r="I17" s="94">
        <f>IF(C22&lt;H15,0,(C22*I15))</f>
        <v>0</v>
      </c>
      <c r="J17" s="50"/>
      <c r="K17" s="50"/>
    </row>
    <row r="18" spans="2:11" ht="12.75">
      <c r="B18" s="7" t="s">
        <v>84</v>
      </c>
      <c r="C18" s="57">
        <f>C4-C16</f>
        <v>0</v>
      </c>
      <c r="E18" s="50"/>
      <c r="F18" s="66"/>
      <c r="G18" s="66"/>
      <c r="H18" s="66"/>
      <c r="I18" s="66"/>
      <c r="J18" s="50"/>
      <c r="K18" s="50"/>
    </row>
    <row r="19" spans="2:11" ht="13.5" thickBot="1">
      <c r="B19" s="50"/>
      <c r="C19" s="50"/>
      <c r="E19" s="50"/>
      <c r="F19" s="203" t="s">
        <v>186</v>
      </c>
      <c r="G19" s="77"/>
      <c r="H19" s="77"/>
      <c r="I19" s="107"/>
      <c r="J19" s="150"/>
      <c r="K19" s="50"/>
    </row>
    <row r="20" spans="2:11" ht="15.75">
      <c r="B20" s="52" t="s">
        <v>89</v>
      </c>
      <c r="C20" s="50"/>
      <c r="E20" s="50"/>
      <c r="F20" s="108" t="s">
        <v>94</v>
      </c>
      <c r="G20" s="67"/>
      <c r="H20" s="67"/>
      <c r="I20" s="109">
        <v>445</v>
      </c>
      <c r="J20" s="193"/>
      <c r="K20" s="50"/>
    </row>
    <row r="21" spans="3:11" ht="12.75">
      <c r="C21" s="50"/>
      <c r="D21" s="5"/>
      <c r="E21" s="50"/>
      <c r="F21" s="79" t="s">
        <v>95</v>
      </c>
      <c r="G21" s="80"/>
      <c r="H21" s="80"/>
      <c r="I21" s="81">
        <v>37000</v>
      </c>
      <c r="J21" s="77"/>
      <c r="K21" s="50"/>
    </row>
    <row r="22" spans="2:11" ht="12.75">
      <c r="B22" s="7" t="s">
        <v>67</v>
      </c>
      <c r="C22" s="53">
        <f>ROUND('comprehensive budget planner'!T7-'comprehensive budget planner'!T28,0)</f>
        <v>0</v>
      </c>
      <c r="D22" s="50"/>
      <c r="E22" s="50"/>
      <c r="F22" s="82" t="s">
        <v>96</v>
      </c>
      <c r="G22" s="70"/>
      <c r="H22" s="70"/>
      <c r="I22" s="200">
        <v>0.015</v>
      </c>
      <c r="J22" s="77"/>
      <c r="K22" s="50"/>
    </row>
    <row r="23" spans="2:11" ht="13.5" thickBot="1">
      <c r="B23" s="5"/>
      <c r="C23" s="54"/>
      <c r="D23" s="50"/>
      <c r="E23" s="50"/>
      <c r="F23" s="110" t="s">
        <v>97</v>
      </c>
      <c r="G23" s="74"/>
      <c r="H23" s="74"/>
      <c r="I23" s="111">
        <v>66667</v>
      </c>
      <c r="J23" s="194"/>
      <c r="K23" s="50"/>
    </row>
    <row r="24" spans="2:11" ht="12.75">
      <c r="B24" s="112" t="s">
        <v>73</v>
      </c>
      <c r="C24" s="113">
        <f>VLOOKUP($C$22,$F$6:$I$10,1)</f>
        <v>0</v>
      </c>
      <c r="F24" s="82"/>
      <c r="G24" s="70"/>
      <c r="H24" s="70"/>
      <c r="I24" s="83"/>
      <c r="J24" s="195"/>
      <c r="K24" s="50"/>
    </row>
    <row r="25" spans="2:11" ht="12.75" customHeight="1" thickBot="1">
      <c r="B25" s="112" t="s">
        <v>100</v>
      </c>
      <c r="C25" s="114">
        <f>MAX(VLOOKUP($C$22,$F$6:$I$10,1)-1,0)</f>
        <v>0</v>
      </c>
      <c r="D25" s="50"/>
      <c r="E25" s="50"/>
      <c r="F25" s="84" t="s">
        <v>182</v>
      </c>
      <c r="G25" s="74"/>
      <c r="H25" s="74"/>
      <c r="I25" s="111">
        <f>IF(C4&lt;I21,I20,IF(C4&lt;I23,(I20-(C4-I21)*I22),0))</f>
        <v>445</v>
      </c>
      <c r="J25" s="196"/>
      <c r="K25" s="50"/>
    </row>
    <row r="26" spans="2:11" ht="13.5" thickBot="1">
      <c r="B26" s="112" t="s">
        <v>74</v>
      </c>
      <c r="C26" s="113">
        <f>C22-C25</f>
        <v>0</v>
      </c>
      <c r="D26" s="58"/>
      <c r="E26" s="59"/>
      <c r="F26" s="84" t="s">
        <v>183</v>
      </c>
      <c r="G26" s="74"/>
      <c r="H26" s="74"/>
      <c r="I26" s="111">
        <f>MAX(IF(C22&lt;I21,I20,IF(C22&lt;I23,(I20-(C22-I21)*I22),0)),0)</f>
        <v>445</v>
      </c>
      <c r="J26" s="196"/>
      <c r="K26" s="50"/>
    </row>
    <row r="27" spans="2:10" ht="12.75">
      <c r="B27" s="112" t="s">
        <v>75</v>
      </c>
      <c r="C27" s="113">
        <f>VLOOKUP($C$22,$F$6:$I$10,3)</f>
        <v>0</v>
      </c>
      <c r="D27" s="58"/>
      <c r="E27" s="59"/>
      <c r="J27" s="50"/>
    </row>
    <row r="28" spans="2:10" ht="12.75">
      <c r="B28" s="112" t="s">
        <v>76</v>
      </c>
      <c r="C28" s="115">
        <f>VLOOKUP($C$24,$F$6:$I$10,4,FALSE)</f>
        <v>0</v>
      </c>
      <c r="D28" s="58"/>
      <c r="E28" s="59"/>
      <c r="J28" s="50"/>
    </row>
    <row r="29" spans="2:5" ht="12.75">
      <c r="B29" s="112" t="s">
        <v>77</v>
      </c>
      <c r="C29" s="113">
        <f>C26*C28</f>
        <v>0</v>
      </c>
      <c r="D29" s="58"/>
      <c r="E29" s="59"/>
    </row>
    <row r="30" spans="2:5" ht="12.75">
      <c r="B30" s="112" t="s">
        <v>79</v>
      </c>
      <c r="C30" s="113">
        <f>IF(C22=0,0,(C29+C27))</f>
        <v>0</v>
      </c>
      <c r="D30" s="58"/>
      <c r="E30" s="59"/>
    </row>
    <row r="31" spans="2:5" ht="12.75">
      <c r="B31" s="112" t="s">
        <v>99</v>
      </c>
      <c r="C31" s="116">
        <f>I26</f>
        <v>445</v>
      </c>
      <c r="D31" s="60"/>
      <c r="E31" s="60"/>
    </row>
    <row r="32" spans="2:5" ht="12.75">
      <c r="B32" s="112" t="s">
        <v>101</v>
      </c>
      <c r="C32" s="117">
        <f>MAX((C30-C31),0)</f>
        <v>0</v>
      </c>
      <c r="D32" s="50"/>
      <c r="E32" s="50"/>
    </row>
    <row r="33" spans="2:5" ht="27" customHeight="1">
      <c r="B33" s="112" t="s">
        <v>80</v>
      </c>
      <c r="C33" s="113">
        <f>ROUND(IF(C22&lt;=H15,0,I17),2)</f>
        <v>0</v>
      </c>
      <c r="D33" s="61"/>
      <c r="E33" s="61"/>
    </row>
    <row r="34" spans="2:5" ht="12.75">
      <c r="B34" s="118" t="s">
        <v>81</v>
      </c>
      <c r="C34" s="119">
        <f>ROUND(C32+C33,2)</f>
        <v>0</v>
      </c>
      <c r="D34" s="58"/>
      <c r="E34" s="59"/>
    </row>
    <row r="35" spans="2:5" ht="12.75">
      <c r="B35" s="5" t="s">
        <v>82</v>
      </c>
      <c r="C35" s="54">
        <f>C22-C32</f>
        <v>0</v>
      </c>
      <c r="D35" s="62"/>
      <c r="E35" s="63"/>
    </row>
    <row r="36" spans="2:3" ht="12.75">
      <c r="B36" s="7" t="s">
        <v>84</v>
      </c>
      <c r="C36" s="57">
        <f>C22-C34</f>
        <v>0</v>
      </c>
    </row>
    <row r="37" ht="12.75">
      <c r="C37" s="50"/>
    </row>
    <row r="38" spans="1:3" ht="12.75">
      <c r="A38" s="145" t="s">
        <v>131</v>
      </c>
      <c r="C38" s="50"/>
    </row>
    <row r="39" spans="2:9" ht="15.75">
      <c r="B39" s="52" t="s">
        <v>88</v>
      </c>
      <c r="C39" s="50"/>
      <c r="D39" s="50"/>
      <c r="E39" s="50"/>
      <c r="I39" s="197"/>
    </row>
    <row r="40" spans="3:11" ht="13.5" thickBot="1">
      <c r="C40" s="5"/>
      <c r="D40" s="5"/>
      <c r="E40" s="50"/>
      <c r="F40" s="97" t="str">
        <f>F3</f>
        <v>Income tax rates 2016/2017</v>
      </c>
      <c r="G40" s="50"/>
      <c r="H40" s="50"/>
      <c r="I40" s="98"/>
      <c r="J40" s="50"/>
      <c r="K40" s="50"/>
    </row>
    <row r="41" spans="2:11" ht="26.25" thickBot="1">
      <c r="B41" s="7" t="s">
        <v>67</v>
      </c>
      <c r="C41" s="53">
        <f>ROUND('simplified budget planner'!T6,0)</f>
        <v>0</v>
      </c>
      <c r="E41" s="50"/>
      <c r="F41" s="99" t="s">
        <v>68</v>
      </c>
      <c r="G41" s="100"/>
      <c r="H41" s="101" t="s">
        <v>69</v>
      </c>
      <c r="I41" s="102" t="s">
        <v>70</v>
      </c>
      <c r="J41" s="50"/>
      <c r="K41" s="50"/>
    </row>
    <row r="42" spans="2:11" ht="12.75">
      <c r="B42" s="5"/>
      <c r="C42" s="54"/>
      <c r="E42" s="50"/>
      <c r="F42" s="103" t="s">
        <v>71</v>
      </c>
      <c r="G42" s="104" t="s">
        <v>72</v>
      </c>
      <c r="H42" s="105"/>
      <c r="I42" s="106"/>
      <c r="J42" s="50"/>
      <c r="K42" s="50"/>
    </row>
    <row r="43" spans="2:11" ht="12.75">
      <c r="B43" s="112" t="s">
        <v>73</v>
      </c>
      <c r="C43" s="113">
        <f>VLOOKUP($C$41,$F$6:$I$10,1)</f>
        <v>0</v>
      </c>
      <c r="E43" s="50"/>
      <c r="F43" s="68">
        <f>F6</f>
        <v>0</v>
      </c>
      <c r="G43" s="68">
        <f>G6</f>
        <v>18200</v>
      </c>
      <c r="H43" s="68">
        <f>H6</f>
        <v>0</v>
      </c>
      <c r="I43" s="201">
        <f>I6</f>
        <v>0</v>
      </c>
      <c r="J43" s="50"/>
      <c r="K43" s="50"/>
    </row>
    <row r="44" spans="2:11" ht="12.75">
      <c r="B44" s="112" t="s">
        <v>100</v>
      </c>
      <c r="C44" s="114">
        <f>MAX(VLOOKUP($C$41,$F$6:$I$10,1)-1,0)</f>
        <v>0</v>
      </c>
      <c r="E44" s="50"/>
      <c r="F44" s="68">
        <f aca="true" t="shared" si="0" ref="F44:I47">F7</f>
        <v>18201</v>
      </c>
      <c r="G44" s="68">
        <f t="shared" si="0"/>
        <v>37000</v>
      </c>
      <c r="H44" s="68">
        <f t="shared" si="0"/>
        <v>0</v>
      </c>
      <c r="I44" s="201">
        <f t="shared" si="0"/>
        <v>0.19</v>
      </c>
      <c r="J44" s="50"/>
      <c r="K44" s="50"/>
    </row>
    <row r="45" spans="2:11" ht="12.75">
      <c r="B45" s="112" t="s">
        <v>74</v>
      </c>
      <c r="C45" s="113">
        <f>C41-C44</f>
        <v>0</v>
      </c>
      <c r="E45" s="50"/>
      <c r="F45" s="68">
        <f t="shared" si="0"/>
        <v>37001</v>
      </c>
      <c r="G45" s="68">
        <f t="shared" si="0"/>
        <v>80000</v>
      </c>
      <c r="H45" s="68">
        <f t="shared" si="0"/>
        <v>3572</v>
      </c>
      <c r="I45" s="201">
        <f t="shared" si="0"/>
        <v>0.325</v>
      </c>
      <c r="J45" s="50"/>
      <c r="K45" s="50"/>
    </row>
    <row r="46" spans="2:11" ht="12.75">
      <c r="B46" s="112" t="s">
        <v>75</v>
      </c>
      <c r="C46" s="113">
        <f>VLOOKUP($C$41,$F$6:$I$10,3)</f>
        <v>0</v>
      </c>
      <c r="E46" s="50"/>
      <c r="F46" s="68">
        <f t="shared" si="0"/>
        <v>80001</v>
      </c>
      <c r="G46" s="68">
        <f t="shared" si="0"/>
        <v>180000</v>
      </c>
      <c r="H46" s="68">
        <f t="shared" si="0"/>
        <v>17547</v>
      </c>
      <c r="I46" s="201">
        <f t="shared" si="0"/>
        <v>0.37</v>
      </c>
      <c r="J46" s="50"/>
      <c r="K46" s="50"/>
    </row>
    <row r="47" spans="2:14" ht="13.5" thickBot="1">
      <c r="B47" s="112" t="s">
        <v>76</v>
      </c>
      <c r="C47" s="115">
        <f>VLOOKUP($C$43,$F$6:$I$10,4,FALSE)</f>
        <v>0</v>
      </c>
      <c r="E47" s="50"/>
      <c r="F47" s="72">
        <f t="shared" si="0"/>
        <v>180001</v>
      </c>
      <c r="G47" s="72" t="str">
        <f t="shared" si="0"/>
        <v>-</v>
      </c>
      <c r="H47" s="72">
        <f t="shared" si="0"/>
        <v>54547</v>
      </c>
      <c r="I47" s="202">
        <f t="shared" si="0"/>
        <v>0.47</v>
      </c>
      <c r="J47" s="50"/>
      <c r="K47" s="50"/>
      <c r="L47" s="55"/>
      <c r="M47" s="50"/>
      <c r="N47" s="56"/>
    </row>
    <row r="48" spans="2:14" ht="12.75">
      <c r="B48" s="112" t="s">
        <v>77</v>
      </c>
      <c r="C48" s="113">
        <f>C45*C47</f>
        <v>0</v>
      </c>
      <c r="E48" s="50"/>
      <c r="F48" s="50"/>
      <c r="G48" s="50"/>
      <c r="H48" s="50"/>
      <c r="I48" s="50"/>
      <c r="J48" s="50"/>
      <c r="K48" s="50"/>
      <c r="L48" s="55"/>
      <c r="M48" s="50"/>
      <c r="N48" s="56"/>
    </row>
    <row r="49" spans="2:14" ht="12.75">
      <c r="B49" s="112" t="s">
        <v>79</v>
      </c>
      <c r="C49" s="113">
        <f>IF(C41=0,0,(C48+C46))</f>
        <v>0</v>
      </c>
      <c r="E49" s="50"/>
      <c r="F49" s="50"/>
      <c r="G49" s="50"/>
      <c r="H49" s="50"/>
      <c r="I49" s="50"/>
      <c r="J49" s="50"/>
      <c r="K49" s="50"/>
      <c r="L49" s="55"/>
      <c r="M49" s="50"/>
      <c r="N49" s="56"/>
    </row>
    <row r="50" spans="2:11" ht="13.5" thickBot="1">
      <c r="B50" s="112" t="s">
        <v>99</v>
      </c>
      <c r="C50" s="116">
        <f>I62</f>
        <v>445</v>
      </c>
      <c r="E50" s="50"/>
      <c r="F50" s="85" t="str">
        <f>F13</f>
        <v>Medicare levy - 2016/17</v>
      </c>
      <c r="G50" s="66"/>
      <c r="H50" s="66"/>
      <c r="I50" s="66"/>
      <c r="J50" s="50"/>
      <c r="K50" s="50"/>
    </row>
    <row r="51" spans="2:11" ht="13.5" thickBot="1">
      <c r="B51" s="112" t="s">
        <v>101</v>
      </c>
      <c r="C51" s="117">
        <f>MAX((C49-C50),0)</f>
        <v>0</v>
      </c>
      <c r="E51" s="50"/>
      <c r="F51" s="204"/>
      <c r="G51" s="205"/>
      <c r="H51" s="78" t="s">
        <v>98</v>
      </c>
      <c r="I51" s="86" t="s">
        <v>83</v>
      </c>
      <c r="J51" s="50"/>
      <c r="K51" s="50"/>
    </row>
    <row r="52" spans="2:11" ht="12.75">
      <c r="B52" s="112" t="s">
        <v>80</v>
      </c>
      <c r="C52" s="113">
        <f>ROUND(IF(C41&lt;=H52,0,I53),2)</f>
        <v>0</v>
      </c>
      <c r="E52" s="50"/>
      <c r="F52" s="87" t="s">
        <v>85</v>
      </c>
      <c r="G52" s="67"/>
      <c r="H52" s="198">
        <f>H15</f>
        <v>21335</v>
      </c>
      <c r="I52" s="88">
        <f>I15</f>
        <v>0.02</v>
      </c>
      <c r="J52" s="50"/>
      <c r="K52" s="50"/>
    </row>
    <row r="53" spans="2:11" ht="12.75">
      <c r="B53" s="118" t="s">
        <v>81</v>
      </c>
      <c r="C53" s="119">
        <f>ROUND(C51+C52,2)</f>
        <v>0</v>
      </c>
      <c r="E53" s="50"/>
      <c r="F53" s="89" t="s">
        <v>86</v>
      </c>
      <c r="G53" s="90"/>
      <c r="H53" s="90"/>
      <c r="I53" s="91">
        <f>IF(C41&lt;H52,0,(C41*I52))</f>
        <v>0</v>
      </c>
      <c r="J53" s="50"/>
      <c r="K53" s="50"/>
    </row>
    <row r="54" spans="2:11" ht="13.5" thickBot="1">
      <c r="B54" s="5" t="s">
        <v>82</v>
      </c>
      <c r="C54" s="54">
        <f>C41-C51</f>
        <v>0</v>
      </c>
      <c r="E54" s="50"/>
      <c r="F54" s="92" t="s">
        <v>87</v>
      </c>
      <c r="G54" s="93"/>
      <c r="H54" s="93"/>
      <c r="I54" s="94">
        <f>IF(C59&lt;H52,0,(C59*I52))</f>
        <v>0</v>
      </c>
      <c r="J54" s="50"/>
      <c r="K54" s="50"/>
    </row>
    <row r="55" spans="2:11" ht="12.75">
      <c r="B55" s="7" t="s">
        <v>84</v>
      </c>
      <c r="C55" s="57">
        <f>C41-C53</f>
        <v>0</v>
      </c>
      <c r="E55" s="50"/>
      <c r="F55" s="66"/>
      <c r="G55" s="66"/>
      <c r="H55" s="66"/>
      <c r="I55" s="66"/>
      <c r="J55" s="50"/>
      <c r="K55" s="50"/>
    </row>
    <row r="56" spans="2:11" ht="13.5" thickBot="1">
      <c r="B56" s="50"/>
      <c r="C56" s="50"/>
      <c r="E56" s="50"/>
      <c r="F56" s="76" t="str">
        <f>F19</f>
        <v>Low income tax offset calc 2016/2017</v>
      </c>
      <c r="G56" s="77"/>
      <c r="H56" s="77"/>
      <c r="I56" s="107"/>
      <c r="J56" s="150"/>
      <c r="K56" s="50"/>
    </row>
    <row r="57" spans="2:11" ht="15.75">
      <c r="B57" s="52" t="s">
        <v>89</v>
      </c>
      <c r="C57" s="50"/>
      <c r="E57" s="50"/>
      <c r="F57" s="108" t="s">
        <v>94</v>
      </c>
      <c r="G57" s="67"/>
      <c r="H57" s="67"/>
      <c r="I57" s="109">
        <f>I20</f>
        <v>445</v>
      </c>
      <c r="J57" s="193"/>
      <c r="K57" s="50"/>
    </row>
    <row r="58" spans="3:11" ht="12.75">
      <c r="C58" s="50"/>
      <c r="E58" s="50"/>
      <c r="F58" s="79" t="s">
        <v>95</v>
      </c>
      <c r="G58" s="80"/>
      <c r="H58" s="80"/>
      <c r="I58" s="81">
        <f>I21</f>
        <v>37000</v>
      </c>
      <c r="J58" s="77"/>
      <c r="K58" s="50"/>
    </row>
    <row r="59" spans="2:11" ht="12.75">
      <c r="B59" s="7" t="s">
        <v>67</v>
      </c>
      <c r="C59" s="53">
        <f>ROUND('simplified budget planner'!T7,0)</f>
        <v>0</v>
      </c>
      <c r="E59" s="50"/>
      <c r="F59" s="82" t="s">
        <v>96</v>
      </c>
      <c r="G59" s="70"/>
      <c r="H59" s="70"/>
      <c r="I59" s="200">
        <f>I22</f>
        <v>0.015</v>
      </c>
      <c r="J59" s="77"/>
      <c r="K59" s="50"/>
    </row>
    <row r="60" spans="2:11" ht="13.5" thickBot="1">
      <c r="B60" s="5"/>
      <c r="C60" s="54"/>
      <c r="E60" s="50"/>
      <c r="F60" s="110" t="s">
        <v>97</v>
      </c>
      <c r="G60" s="74"/>
      <c r="H60" s="74"/>
      <c r="I60" s="111">
        <f>I23</f>
        <v>66667</v>
      </c>
      <c r="J60" s="194"/>
      <c r="K60" s="50"/>
    </row>
    <row r="61" spans="2:11" ht="12.75">
      <c r="B61" s="112" t="s">
        <v>73</v>
      </c>
      <c r="C61" s="113">
        <f>VLOOKUP($C$59,$F$6:$I$10,1)</f>
        <v>0</v>
      </c>
      <c r="F61" s="82"/>
      <c r="G61" s="70"/>
      <c r="H61" s="70"/>
      <c r="I61" s="83"/>
      <c r="J61" s="195"/>
      <c r="K61" s="50"/>
    </row>
    <row r="62" spans="2:11" ht="12.75" customHeight="1" thickBot="1">
      <c r="B62" s="112" t="s">
        <v>100</v>
      </c>
      <c r="C62" s="114">
        <f>MAX(VLOOKUP($C$59,$F$6:$I$10,1)-1,0)</f>
        <v>0</v>
      </c>
      <c r="E62" s="50"/>
      <c r="F62" s="84" t="s">
        <v>182</v>
      </c>
      <c r="G62" s="74"/>
      <c r="H62" s="74"/>
      <c r="I62" s="111">
        <f>IF(C41&lt;I58,I57,IF(C41&lt;I60,(I57-(C41-I58)*I59),0))</f>
        <v>445</v>
      </c>
      <c r="J62" s="196"/>
      <c r="K62" s="50"/>
    </row>
    <row r="63" spans="2:11" ht="13.5" thickBot="1">
      <c r="B63" s="112" t="s">
        <v>74</v>
      </c>
      <c r="C63" s="113">
        <f>C59-C62</f>
        <v>0</v>
      </c>
      <c r="E63" s="59"/>
      <c r="F63" s="84" t="s">
        <v>183</v>
      </c>
      <c r="G63" s="74"/>
      <c r="H63" s="74"/>
      <c r="I63" s="111">
        <f>MAX(IF(C59&lt;I58,I57,IF(C59&lt;I60,(I57-(C59-I58)*I59),0)),0)</f>
        <v>445</v>
      </c>
      <c r="J63" s="196"/>
      <c r="K63" s="50"/>
    </row>
    <row r="64" spans="2:10" ht="12.75">
      <c r="B64" s="112" t="s">
        <v>75</v>
      </c>
      <c r="C64" s="113">
        <f>VLOOKUP($C$59,$F$6:$I$10,3)</f>
        <v>0</v>
      </c>
      <c r="E64" s="59"/>
      <c r="J64" s="50"/>
    </row>
    <row r="65" spans="2:10" ht="12.75">
      <c r="B65" s="112" t="s">
        <v>76</v>
      </c>
      <c r="C65" s="115">
        <f>VLOOKUP($C$61,$F$6:$I$10,4,FALSE)</f>
        <v>0</v>
      </c>
      <c r="E65" s="59"/>
      <c r="J65" s="50"/>
    </row>
    <row r="66" spans="2:5" ht="12.75">
      <c r="B66" s="112" t="s">
        <v>77</v>
      </c>
      <c r="C66" s="113">
        <f>C63*C65</f>
        <v>0</v>
      </c>
      <c r="E66" s="59"/>
    </row>
    <row r="67" spans="2:5" ht="12.75">
      <c r="B67" s="112" t="s">
        <v>79</v>
      </c>
      <c r="C67" s="113">
        <f>IF(C59=0,0,(C66+C64))</f>
        <v>0</v>
      </c>
      <c r="E67" s="59"/>
    </row>
    <row r="68" spans="2:5" ht="12.75">
      <c r="B68" s="112" t="s">
        <v>99</v>
      </c>
      <c r="C68" s="116">
        <f>I63</f>
        <v>445</v>
      </c>
      <c r="E68" s="60"/>
    </row>
    <row r="69" spans="2:5" ht="12.75">
      <c r="B69" s="112" t="s">
        <v>101</v>
      </c>
      <c r="C69" s="117">
        <f>MAX((C67-C68),0)</f>
        <v>0</v>
      </c>
      <c r="E69" s="50"/>
    </row>
    <row r="70" spans="2:5" ht="27" customHeight="1">
      <c r="B70" s="112" t="s">
        <v>80</v>
      </c>
      <c r="C70" s="113">
        <f>ROUND(IF(C59&lt;=H52,0,I54),2)</f>
        <v>0</v>
      </c>
      <c r="E70" s="61"/>
    </row>
    <row r="71" spans="2:5" ht="12.75">
      <c r="B71" s="118" t="s">
        <v>81</v>
      </c>
      <c r="C71" s="119">
        <f>ROUND(C69+C70,2)</f>
        <v>0</v>
      </c>
      <c r="E71" s="59"/>
    </row>
    <row r="72" spans="2:5" ht="12.75">
      <c r="B72" s="5" t="s">
        <v>82</v>
      </c>
      <c r="C72" s="54">
        <f>C59-C69</f>
        <v>0</v>
      </c>
      <c r="E72" s="63"/>
    </row>
    <row r="73" spans="2:3" ht="12.75">
      <c r="B73" s="7" t="s">
        <v>84</v>
      </c>
      <c r="C73" s="57">
        <f>C59-C71</f>
        <v>0</v>
      </c>
    </row>
  </sheetData>
  <sheetProtection password="EAF5" sheet="1" objects="1" scenarios="1"/>
  <mergeCells count="2">
    <mergeCell ref="F14:G14"/>
    <mergeCell ref="F51:G5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Niro Solutions Pty Limited - www.nirosolutions.com.au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Bridges Budget Planner</dc:title>
  <dc:subject>Personal budget planner</dc:subject>
  <dc:creator>Niro Solutions Pty Limited</dc:creator>
  <cp:keywords/>
  <dc:description/>
  <cp:lastModifiedBy>Bruno Dimasi</cp:lastModifiedBy>
  <cp:lastPrinted>2014-01-30T23:35:07Z</cp:lastPrinted>
  <dcterms:created xsi:type="dcterms:W3CDTF">1999-03-30T05:24:18Z</dcterms:created>
  <dcterms:modified xsi:type="dcterms:W3CDTF">2016-07-14T01:02:16Z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